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год" sheetId="1" r:id="rId1"/>
    <sheet name="расшифровка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<sst xmlns="http://schemas.openxmlformats.org/spreadsheetml/2006/main" count="288" uniqueCount="215">
  <si>
    <t>МОУ Аннинская</t>
  </si>
  <si>
    <t xml:space="preserve">МОУ Большеижорская </t>
  </si>
  <si>
    <t xml:space="preserve">МОУ Гостилицкая </t>
  </si>
  <si>
    <t>МОУ Копорская</t>
  </si>
  <si>
    <t xml:space="preserve">МОУ Кипенская </t>
  </si>
  <si>
    <t xml:space="preserve">МОУ Лебяженская </t>
  </si>
  <si>
    <t xml:space="preserve">МОУ Низинская </t>
  </si>
  <si>
    <t xml:space="preserve">МОУ Ропшинская </t>
  </si>
  <si>
    <t xml:space="preserve">МОУ Русско-Высоцкая </t>
  </si>
  <si>
    <t xml:space="preserve">МОУ Глобицкая </t>
  </si>
  <si>
    <t>МОУ Лаголовская</t>
  </si>
  <si>
    <t xml:space="preserve">МОУ Нагорная </t>
  </si>
  <si>
    <t xml:space="preserve">МОУ Оржицкая </t>
  </si>
  <si>
    <t xml:space="preserve">МОУ Яльгелевская </t>
  </si>
  <si>
    <t>Учреждение</t>
  </si>
  <si>
    <t>федеральный бюджет</t>
  </si>
  <si>
    <t xml:space="preserve">местный бюджет </t>
  </si>
  <si>
    <t>региональный  бюджет</t>
  </si>
  <si>
    <t xml:space="preserve">МОУ Лопухинская 
</t>
  </si>
  <si>
    <t>МОУ «Ломоносовская №3</t>
  </si>
  <si>
    <t xml:space="preserve">Приобретение мебели,оборудования, учебников для образовательных учреждений </t>
  </si>
  <si>
    <t xml:space="preserve">МДОУ №5 </t>
  </si>
  <si>
    <t xml:space="preserve">МДОУ №15 </t>
  </si>
  <si>
    <t>МДОУ № 24</t>
  </si>
  <si>
    <t>МДОУ № 26</t>
  </si>
  <si>
    <t>МДОУ № 29</t>
  </si>
  <si>
    <t>МДОУ № 30</t>
  </si>
  <si>
    <t>МДОУ №7</t>
  </si>
  <si>
    <t>Обеспечение деятельности муниципальных казенных организаций дошкольного образования: расходы по содержанию имущества, прочие  работы и услуги в том числе коммунальные услуги.</t>
  </si>
  <si>
    <t>Обеспечение реализации прав на получение общедоступного и бесплатного дошкольного образования в муниципальных казенных дошкольных образовательных организациях, в части расходов на оплату труда работников дошкольных образовательных учреждений</t>
  </si>
  <si>
    <r>
      <t>Обеспечение реализации прав на получение общедоступного и бесплатного дошкольного образования в муниципальных</t>
    </r>
    <r>
      <rPr>
        <sz val="10"/>
        <rFont val="Arial"/>
        <family val="2"/>
      </rPr>
      <t xml:space="preserve"> </t>
    </r>
    <r>
      <rPr>
        <sz val="10"/>
        <rFont val="Times New Roman"/>
        <family val="1"/>
      </rPr>
      <t>казенных дошкольных образовательных организациях, в части расходов на приобретение учебников и учебных пособий, средств обучения, игр, игрушек</t>
    </r>
  </si>
  <si>
    <t>Аттестация рабочих мест работников в муниципальных казенных дошкольных образовательных организациях</t>
  </si>
  <si>
    <t>Развитие внебюджетной деятельности в муниципальных казенных дошкольных образовательных организациях</t>
  </si>
  <si>
    <t>Обеспечение деятельности (оказание услуг, выполнение работ) муниципальных бюджетных дошкольных организаций.</t>
  </si>
  <si>
    <t>Создание дополнительных мест за счет вновь создаваемых мест в муниципальных дошкольных образовательных организациях</t>
  </si>
  <si>
    <t xml:space="preserve">Выкуп объектов недвижимого имущества дошкольного образования в муниципальную собственность </t>
  </si>
  <si>
    <t>Развитие вариативных форм дошкольного образования</t>
  </si>
  <si>
    <t>Обеспечение социальной поддержки семей с детьми, посещающими муниципальных дошкольные образовательные организации</t>
  </si>
  <si>
    <t xml:space="preserve">Поддержка частных дошкольных образовательных организаций с целью возмещения расходов на присмотр и уход, содержание имущества </t>
  </si>
  <si>
    <t>Обеспечение выплаты компенсации части платы за присмотр и уход за ребенком в муниципальных казенных дошкольных образовательных организациях, реализующей общеобразовательные программы дошкольного образования</t>
  </si>
  <si>
    <t>Обеспечение прав на получение общедоступного и бесплатного, начального общего, основного общего, среднего (полного) общего, образования в муниципальных казенных общеобразовательных организациях для реализации основных общеобразовательных программ в части финансирования расходов на оплату труда работников общеобразовательных организаций</t>
  </si>
  <si>
    <r>
      <t>Обеспечение прав на получение общедоступного и бесплатного, начального общего, основного общего, среднего (полного) общего, образования в муниципальных</t>
    </r>
    <r>
      <rPr>
        <sz val="10"/>
        <rFont val="Arial"/>
        <family val="2"/>
      </rPr>
      <t xml:space="preserve"> </t>
    </r>
    <r>
      <rPr>
        <sz val="10"/>
        <rFont val="Times New Roman"/>
        <family val="1"/>
      </rPr>
      <t>казенных общеобразовательных организациях для реализации основных общеобразовательных программ в части финансирования расходов на учебники и учебные пособия, технические средства обучения, расходные материалы и хозяйственные нужды</t>
    </r>
  </si>
  <si>
    <t xml:space="preserve">Обеспечение подвоза обучающихся до места учебы и обратно на территории МО Ломоносовский муниципальный район </t>
  </si>
  <si>
    <t>Осуществление мероприятий по организации питания в муниципальных казенных общеобразовательных организациях</t>
  </si>
  <si>
    <t>Осуществление мероприятий по организации питания в муниципальных бюджетных общеобразовательных организациях</t>
  </si>
  <si>
    <t>Мероприятия по содержанию групп продлённого дня</t>
  </si>
  <si>
    <t>Меры по социальной поддержке детей из многодетных семей, детей инвалидов</t>
  </si>
  <si>
    <t>Реализация программ дополнительного образования детей .Содержание имущества общеобразовательных организаций, прочие услуги и расходы, в том числе коммунальные услуги</t>
  </si>
  <si>
    <t xml:space="preserve">Реализации программ дополнительного образования детей в части финансирования расходов на оплату труда работников дополнительного образования </t>
  </si>
  <si>
    <t>Оказание психолого-педагогической и медико-социальной помощи детям, испытывающим трудности в усвоении образовательных программ</t>
  </si>
  <si>
    <t>Развитие кадрового потенциала системы дополнительного образования</t>
  </si>
  <si>
    <t>Аттестация рабочих мест работников в образовательных организациях дополнительного образования</t>
  </si>
  <si>
    <t>Обеспечение деятельности по выполнению муниципального задания бюджетных организаций дополнительного образования</t>
  </si>
  <si>
    <t>Обеспечение деятельности по выполнению муниципального задания автономных организаций дополнительного образования</t>
  </si>
  <si>
    <t>Организация работы лагерей с дневным пребыванием детей на базе общеобразовательных организациях</t>
  </si>
  <si>
    <t>Организация профильных лагерей для детей в каникулярное время</t>
  </si>
  <si>
    <t>Организация малозатратных форм отдыха</t>
  </si>
  <si>
    <t>Организация отдыха на базе стационарных загородных лагерей</t>
  </si>
  <si>
    <t>ИТОГО:</t>
  </si>
  <si>
    <t>№</t>
  </si>
  <si>
    <t>Наименование ВЦП, основного мероприятия, мероприятия ВЦП</t>
  </si>
  <si>
    <t>1.1</t>
  </si>
  <si>
    <t>1.1.1</t>
  </si>
  <si>
    <t>1.1.2</t>
  </si>
  <si>
    <t>1.1.3</t>
  </si>
  <si>
    <t>1.1.4</t>
  </si>
  <si>
    <t>1.1.5</t>
  </si>
  <si>
    <t>Ответственный исполнитель (ОИВ)</t>
  </si>
  <si>
    <t>Фактическая дата начала реализации мероприятия (квартал,год)</t>
  </si>
  <si>
    <t>Фактическая дата окончания реализации мероприятия (квартал,год)</t>
  </si>
  <si>
    <t>План расходов на реализацию муниципальной программы в отчетном году,тыс.руб.</t>
  </si>
  <si>
    <t>Федеральный бюджет</t>
  </si>
  <si>
    <t>Областной бюджет</t>
  </si>
  <si>
    <t>Местный бюджет</t>
  </si>
  <si>
    <t>Прочие источники</t>
  </si>
  <si>
    <t>Фактическое исполнение расходов на отчетную дату (нарастающим итогом),тыс.руб.</t>
  </si>
  <si>
    <t>Выполнено на отчетную дату (нарастающим итогом), тыс.руб.</t>
  </si>
  <si>
    <r>
      <t xml:space="preserve">Наименование муниципальной программы: </t>
    </r>
    <r>
      <rPr>
        <u val="single"/>
        <sz val="10"/>
        <rFont val="Arial"/>
        <family val="2"/>
      </rPr>
      <t>"Современное образование в Ломоносовском муниципальном районе"</t>
    </r>
  </si>
  <si>
    <t>Ответственный исполнитель:</t>
  </si>
  <si>
    <t>о реализации муниципальной программы муниципального образования Ломоносовский муниципальный район Ленинградской области "Современное образование в ломоносовском муниципальном районе"</t>
  </si>
  <si>
    <t>1.2</t>
  </si>
  <si>
    <t>1.2.1</t>
  </si>
  <si>
    <t>1.3</t>
  </si>
  <si>
    <t>1.3.1</t>
  </si>
  <si>
    <t>1.3.2</t>
  </si>
  <si>
    <t>1.3.3</t>
  </si>
  <si>
    <t>1.4</t>
  </si>
  <si>
    <t xml:space="preserve"> Обеспечение мер социальной поддержки</t>
  </si>
  <si>
    <t>1.4.1</t>
  </si>
  <si>
    <t>1.4.2</t>
  </si>
  <si>
    <t>1.4.3</t>
  </si>
  <si>
    <t>2.1</t>
  </si>
  <si>
    <t>Подпрограмма 1."Развитие дошкольного образования детей муниципального образования Ломоносовский муниципальный район Ленинградской области"</t>
  </si>
  <si>
    <t>Подпрограмма 2 "Развитие начального общего, основного общего и среднего общего образованиядетей муниципального образования Ломоносовский муниципальный район Ленинградской области"</t>
  </si>
  <si>
    <t>" Обеспечение деятельности муниципальных казенных общеобразовательных организаций муниципального образования Ломоносовский муниципальный район Ленинградской области"</t>
  </si>
  <si>
    <t>2.1.1</t>
  </si>
  <si>
    <t>2.1.2</t>
  </si>
  <si>
    <t>2.1.3</t>
  </si>
  <si>
    <t>2.1.4</t>
  </si>
  <si>
    <t>2.2</t>
  </si>
  <si>
    <t>«Предоставление муниципальным бюджетным общеобразовательным организациям субсидий"</t>
  </si>
  <si>
    <t>3.1</t>
  </si>
  <si>
    <t xml:space="preserve"> Обеспечение реализации прав граждан на получение общедоступного и бесплатного дополнительного образования в муниципальных казенных общеобразовательных организациях, в том числе создание современной образовательной среды».</t>
  </si>
  <si>
    <t>Подпрограмма 3. "Развитие дополнительного образования детей муниципального образования Ломоносовский муниципальный район Ленинградской области"</t>
  </si>
  <si>
    <t>3.1.1</t>
  </si>
  <si>
    <t>3.1.2</t>
  </si>
  <si>
    <t>3.1.3</t>
  </si>
  <si>
    <t>3.1.4</t>
  </si>
  <si>
    <t>3.1.5</t>
  </si>
  <si>
    <t>3.2</t>
  </si>
  <si>
    <t>3.2.1</t>
  </si>
  <si>
    <t>3.2.2</t>
  </si>
  <si>
    <t>3.3</t>
  </si>
  <si>
    <t>4.1</t>
  </si>
  <si>
    <t xml:space="preserve"> Мероприятия, обеспечивающие организацию отдыха детей в каникулярное время</t>
  </si>
  <si>
    <t>Подпрограмма4. "Развитие системы отдыха детей в каникулярное время муниципального образования Ломоносовский муниципальный район Ленинградской области"</t>
  </si>
  <si>
    <t>4.1.1</t>
  </si>
  <si>
    <t>4.1.2</t>
  </si>
  <si>
    <t>4.1.3</t>
  </si>
  <si>
    <t>4.1.4</t>
  </si>
  <si>
    <t>Комитет по образованию</t>
  </si>
  <si>
    <t>КУМИ</t>
  </si>
  <si>
    <t>итого:</t>
  </si>
  <si>
    <t>ИТОГО: по разделу  дошкольное образование</t>
  </si>
  <si>
    <t xml:space="preserve">   итого по общеобразовательным учреждениям</t>
  </si>
  <si>
    <t>ИТОГО:  по дополнительному образованию</t>
  </si>
  <si>
    <t>ИТОГО: по оздоровительным мероприятиям</t>
  </si>
  <si>
    <t>Обеспечение деятельности по выполнению муниципального задания бюджетных организаций дошкольного  образования</t>
  </si>
  <si>
    <t>цел ст</t>
  </si>
  <si>
    <t>сады</t>
  </si>
  <si>
    <t>план 2015г</t>
  </si>
  <si>
    <t>кассовые</t>
  </si>
  <si>
    <t>0 110024</t>
  </si>
  <si>
    <t>БУ</t>
  </si>
  <si>
    <t>доп гр</t>
  </si>
  <si>
    <t>0 110101</t>
  </si>
  <si>
    <t>местный</t>
  </si>
  <si>
    <t>бюджет</t>
  </si>
  <si>
    <t>обл бюд</t>
  </si>
  <si>
    <t>0 117135</t>
  </si>
  <si>
    <t>каз учр</t>
  </si>
  <si>
    <t>комп род пл</t>
  </si>
  <si>
    <t>0 117136</t>
  </si>
  <si>
    <t>по дошк учр</t>
  </si>
  <si>
    <t>школы</t>
  </si>
  <si>
    <t>МБ</t>
  </si>
  <si>
    <t>0 120023</t>
  </si>
  <si>
    <t>0 120024</t>
  </si>
  <si>
    <t xml:space="preserve"> обл бюд</t>
  </si>
  <si>
    <t>0 127153</t>
  </si>
  <si>
    <t>каз</t>
  </si>
  <si>
    <t>бюд</t>
  </si>
  <si>
    <t>0 127208</t>
  </si>
  <si>
    <t>0 702</t>
  </si>
  <si>
    <t>0 127050</t>
  </si>
  <si>
    <t>ст 221</t>
  </si>
  <si>
    <t>ст 226</t>
  </si>
  <si>
    <t>1 127050</t>
  </si>
  <si>
    <t xml:space="preserve">   ст 221( местный)</t>
  </si>
  <si>
    <t>0 150107</t>
  </si>
  <si>
    <t xml:space="preserve">  по школам</t>
  </si>
  <si>
    <t>доп образ</t>
  </si>
  <si>
    <t xml:space="preserve">  лето</t>
  </si>
  <si>
    <t>мтб    ОБ</t>
  </si>
  <si>
    <t xml:space="preserve"> МБ</t>
  </si>
  <si>
    <t>0 150106</t>
  </si>
  <si>
    <t>0 157049</t>
  </si>
  <si>
    <t>школы  МТБ</t>
  </si>
  <si>
    <t>без ст 221</t>
  </si>
  <si>
    <t>ремонт</t>
  </si>
  <si>
    <t>создание условий</t>
  </si>
  <si>
    <t>обл</t>
  </si>
  <si>
    <t>допы МТБ</t>
  </si>
  <si>
    <t>гпд</t>
  </si>
  <si>
    <t>дистанц</t>
  </si>
  <si>
    <t>местн бюдж</t>
  </si>
  <si>
    <t>дистанц обл</t>
  </si>
  <si>
    <t>питание</t>
  </si>
  <si>
    <t xml:space="preserve"> Всего по программе</t>
  </si>
  <si>
    <t>Отчет</t>
  </si>
  <si>
    <t>Приложение 2</t>
  </si>
  <si>
    <r>
      <t xml:space="preserve">Отчетный период: </t>
    </r>
    <r>
      <rPr>
        <u val="single"/>
        <sz val="10"/>
        <rFont val="Arial"/>
        <family val="2"/>
      </rPr>
      <t>январь- июнь2016 года</t>
    </r>
  </si>
  <si>
    <t>1.5</t>
  </si>
  <si>
    <t>укрепление  материально технической базы</t>
  </si>
  <si>
    <t>Аттестация рабочих мест работников в  общеобразовательных организациях</t>
  </si>
  <si>
    <t>Техническое обслуживание и ремонт учебного оборудования для дистанционного обучения детей-инвалидов</t>
  </si>
  <si>
    <t>Реализация программ начального общего, основного общего, среднего общего образования в муниципальных общеобразовательных организаций.</t>
  </si>
  <si>
    <t>2,1,5</t>
  </si>
  <si>
    <t xml:space="preserve"> Обновление содержания общего образования,создание современной образовательной среды и развитие сети общеобразовательных организаций</t>
  </si>
  <si>
    <t>2,3</t>
  </si>
  <si>
    <t>2,3,1</t>
  </si>
  <si>
    <t>2,3,2</t>
  </si>
  <si>
    <t>приобретение компьютерного,телекоммуникационного и специализированного оборудования  для оснащения рабочих мест детей - инвалидов</t>
  </si>
  <si>
    <t>2,3,3</t>
  </si>
  <si>
    <t>Организация доступа к сети  Интернет</t>
  </si>
  <si>
    <t>2,4</t>
  </si>
  <si>
    <t xml:space="preserve"> Оказание мер социальной поддержки</t>
  </si>
  <si>
    <t>2,5</t>
  </si>
  <si>
    <t>Развитие  кадрового потенциала системы дошкольного, общего и дополнительного образования</t>
  </si>
  <si>
    <t>2.5.1</t>
  </si>
  <si>
    <t>2.5.2</t>
  </si>
  <si>
    <t>2.5.3</t>
  </si>
  <si>
    <t>2.5.4</t>
  </si>
  <si>
    <t>2.6</t>
  </si>
  <si>
    <t>Укрепление материально технической базы  организаций общего образования</t>
  </si>
  <si>
    <t xml:space="preserve"> итого по разделу 2.1</t>
  </si>
  <si>
    <t>Укрепление материально технической базы организаций дополнительного образования</t>
  </si>
  <si>
    <t>Обеспечение деятельности муниципальных казенных дошкольных организаций муниципального образования Ломоносовский муниципальный район Ленинградской области</t>
  </si>
  <si>
    <t xml:space="preserve"> Создание дополнительных мест в организациях дошкольного образования, в том числе выкуп объектов недвижимого имущества в муниципальную собственность, за исключением строительства, реконструкции </t>
  </si>
  <si>
    <t>Предоставление муниципальным бюджетным, автономным организациям дополнительного образования субсидий</t>
  </si>
  <si>
    <t>Согласовано</t>
  </si>
  <si>
    <t>Отчетс составили:</t>
  </si>
  <si>
    <t>И.о. председателя комитета по образованию                               В.А. Гук</t>
  </si>
  <si>
    <t>И.о. директора МУ "Централизованная бухгалтерия"                    В.В. Поперечная</t>
  </si>
  <si>
    <t>Заместитель главы администрации                                                А.Р. Гасанов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</si>
</sst>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"/>
  </numFmts>
  <fonts count="52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0" xfId="0" applyFont="1" applyFill="1" applyAlignment="1">
      <alignment/>
    </xf>
    <xf numFmtId="4" fontId="0" fillId="0" borderId="0" xfId="0" applyNumberFormat="1" applyAlignment="1">
      <alignment/>
    </xf>
    <xf numFmtId="4" fontId="3" fillId="33" borderId="10" xfId="0" applyNumberFormat="1" applyFont="1" applyFill="1" applyBorder="1" applyAlignment="1">
      <alignment horizontal="center" vertical="top"/>
    </xf>
    <xf numFmtId="4" fontId="3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1" fillId="0" borderId="13" xfId="0" applyFont="1" applyBorder="1" applyAlignment="1">
      <alignment/>
    </xf>
    <xf numFmtId="0" fontId="0" fillId="34" borderId="10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18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35" borderId="14" xfId="0" applyFill="1" applyBorder="1" applyAlignment="1">
      <alignment/>
    </xf>
    <xf numFmtId="0" fontId="0" fillId="35" borderId="13" xfId="0" applyFill="1" applyBorder="1" applyAlignment="1">
      <alignment/>
    </xf>
    <xf numFmtId="0" fontId="1" fillId="36" borderId="12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7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0" fillId="0" borderId="12" xfId="0" applyFont="1" applyBorder="1" applyAlignment="1">
      <alignment/>
    </xf>
    <xf numFmtId="0" fontId="0" fillId="35" borderId="10" xfId="0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49" fontId="9" fillId="0" borderId="10" xfId="0" applyNumberFormat="1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horizontal="justify" vertical="top"/>
    </xf>
    <xf numFmtId="49" fontId="0" fillId="0" borderId="10" xfId="0" applyNumberFormat="1" applyFont="1" applyBorder="1" applyAlignment="1">
      <alignment horizontal="justify" vertical="top"/>
    </xf>
    <xf numFmtId="49" fontId="0" fillId="0" borderId="11" xfId="0" applyNumberFormat="1" applyFont="1" applyBorder="1" applyAlignment="1">
      <alignment horizontal="justify" vertical="top"/>
    </xf>
    <xf numFmtId="0" fontId="2" fillId="0" borderId="11" xfId="0" applyFont="1" applyBorder="1" applyAlignment="1">
      <alignment horizontal="justify" vertical="top" wrapText="1"/>
    </xf>
    <xf numFmtId="0" fontId="0" fillId="0" borderId="11" xfId="0" applyFont="1" applyBorder="1" applyAlignment="1">
      <alignment horizontal="justify" vertical="top" wrapText="1"/>
    </xf>
    <xf numFmtId="0" fontId="0" fillId="0" borderId="11" xfId="0" applyFont="1" applyBorder="1" applyAlignment="1">
      <alignment horizontal="justify" vertical="top" wrapText="1"/>
    </xf>
    <xf numFmtId="0" fontId="0" fillId="0" borderId="11" xfId="0" applyBorder="1" applyAlignment="1">
      <alignment horizontal="justify" vertical="top"/>
    </xf>
    <xf numFmtId="0" fontId="0" fillId="0" borderId="14" xfId="0" applyBorder="1" applyAlignment="1">
      <alignment horizontal="justify" vertical="top"/>
    </xf>
    <xf numFmtId="0" fontId="9" fillId="0" borderId="13" xfId="0" applyFont="1" applyBorder="1" applyAlignment="1">
      <alignment horizontal="justify" vertical="top" wrapText="1"/>
    </xf>
    <xf numFmtId="0" fontId="0" fillId="0" borderId="13" xfId="0" applyFont="1" applyFill="1" applyBorder="1" applyAlignment="1">
      <alignment horizontal="justify" vertical="top" wrapText="1"/>
    </xf>
    <xf numFmtId="0" fontId="0" fillId="0" borderId="13" xfId="0" applyFont="1" applyFill="1" applyBorder="1" applyAlignment="1">
      <alignment horizontal="justify" vertical="top" wrapText="1"/>
    </xf>
    <xf numFmtId="0" fontId="1" fillId="0" borderId="13" xfId="0" applyFont="1" applyFill="1" applyBorder="1" applyAlignment="1">
      <alignment horizontal="justify" vertical="top"/>
    </xf>
    <xf numFmtId="49" fontId="9" fillId="0" borderId="12" xfId="0" applyNumberFormat="1" applyFont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0" fillId="0" borderId="12" xfId="0" applyFont="1" applyFill="1" applyBorder="1" applyAlignment="1">
      <alignment horizontal="justify" vertical="top" wrapText="1"/>
    </xf>
    <xf numFmtId="0" fontId="0" fillId="0" borderId="12" xfId="0" applyFont="1" applyFill="1" applyBorder="1" applyAlignment="1">
      <alignment horizontal="justify" vertical="top" wrapText="1"/>
    </xf>
    <xf numFmtId="0" fontId="0" fillId="0" borderId="12" xfId="0" applyFill="1" applyBorder="1" applyAlignment="1">
      <alignment horizontal="justify" vertical="top"/>
    </xf>
    <xf numFmtId="49" fontId="0" fillId="0" borderId="18" xfId="0" applyNumberFormat="1" applyFont="1" applyBorder="1" applyAlignment="1">
      <alignment horizontal="justify" vertical="top"/>
    </xf>
    <xf numFmtId="0" fontId="2" fillId="0" borderId="0" xfId="0" applyFont="1" applyAlignment="1">
      <alignment horizontal="justify" vertical="top" wrapText="1"/>
    </xf>
    <xf numFmtId="0" fontId="0" fillId="0" borderId="18" xfId="0" applyBorder="1" applyAlignment="1">
      <alignment horizontal="justify" vertical="top"/>
    </xf>
    <xf numFmtId="0" fontId="0" fillId="38" borderId="11" xfId="0" applyFill="1" applyBorder="1" applyAlignment="1">
      <alignment horizontal="justify" vertical="top"/>
    </xf>
    <xf numFmtId="49" fontId="9" fillId="0" borderId="14" xfId="0" applyNumberFormat="1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0" fillId="0" borderId="13" xfId="0" applyFont="1" applyBorder="1" applyAlignment="1">
      <alignment horizontal="justify" vertical="top" wrapText="1"/>
    </xf>
    <xf numFmtId="0" fontId="0" fillId="0" borderId="13" xfId="0" applyFont="1" applyBorder="1" applyAlignment="1">
      <alignment horizontal="justify" vertical="top" wrapText="1"/>
    </xf>
    <xf numFmtId="0" fontId="0" fillId="0" borderId="13" xfId="0" applyBorder="1" applyAlignment="1">
      <alignment horizontal="justify" vertical="top"/>
    </xf>
    <xf numFmtId="0" fontId="50" fillId="0" borderId="13" xfId="0" applyFont="1" applyBorder="1" applyAlignment="1">
      <alignment horizontal="justify" vertical="top"/>
    </xf>
    <xf numFmtId="0" fontId="1" fillId="0" borderId="13" xfId="0" applyFont="1" applyBorder="1" applyAlignment="1">
      <alignment horizontal="justify" vertical="top"/>
    </xf>
    <xf numFmtId="0" fontId="1" fillId="0" borderId="15" xfId="0" applyFont="1" applyBorder="1" applyAlignment="1">
      <alignment horizontal="justify" vertical="top"/>
    </xf>
    <xf numFmtId="49" fontId="0" fillId="0" borderId="12" xfId="0" applyNumberFormat="1" applyFont="1" applyBorder="1" applyAlignment="1">
      <alignment horizontal="justify" vertical="top"/>
    </xf>
    <xf numFmtId="0" fontId="2" fillId="0" borderId="12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justify" vertical="top" wrapText="1"/>
    </xf>
    <xf numFmtId="0" fontId="0" fillId="0" borderId="12" xfId="0" applyBorder="1" applyAlignment="1">
      <alignment horizontal="justify" vertical="top"/>
    </xf>
    <xf numFmtId="0" fontId="51" fillId="0" borderId="12" xfId="0" applyFont="1" applyBorder="1" applyAlignment="1">
      <alignment horizontal="justify" vertical="top"/>
    </xf>
    <xf numFmtId="0" fontId="0" fillId="0" borderId="19" xfId="0" applyFill="1" applyBorder="1" applyAlignment="1">
      <alignment horizontal="justify" vertical="top"/>
    </xf>
    <xf numFmtId="0" fontId="9" fillId="0" borderId="14" xfId="0" applyFont="1" applyFill="1" applyBorder="1" applyAlignment="1">
      <alignment horizontal="justify" vertical="top" wrapText="1"/>
    </xf>
    <xf numFmtId="0" fontId="1" fillId="34" borderId="14" xfId="0" applyFont="1" applyFill="1" applyBorder="1" applyAlignment="1">
      <alignment horizontal="justify" vertical="top"/>
    </xf>
    <xf numFmtId="0" fontId="9" fillId="34" borderId="13" xfId="0" applyFont="1" applyFill="1" applyBorder="1" applyAlignment="1">
      <alignment horizontal="justify" vertical="top" wrapText="1"/>
    </xf>
    <xf numFmtId="0" fontId="1" fillId="34" borderId="13" xfId="0" applyFont="1" applyFill="1" applyBorder="1" applyAlignment="1">
      <alignment horizontal="justify" vertical="top"/>
    </xf>
    <xf numFmtId="0" fontId="1" fillId="34" borderId="15" xfId="0" applyFont="1" applyFill="1" applyBorder="1" applyAlignment="1">
      <alignment horizontal="justify" vertical="top"/>
    </xf>
    <xf numFmtId="0" fontId="0" fillId="0" borderId="10" xfId="0" applyFill="1" applyBorder="1" applyAlignment="1">
      <alignment horizontal="justify" vertical="top"/>
    </xf>
    <xf numFmtId="0" fontId="2" fillId="0" borderId="10" xfId="0" applyFont="1" applyBorder="1" applyAlignment="1">
      <alignment horizontal="justify" vertical="top"/>
    </xf>
    <xf numFmtId="0" fontId="0" fillId="38" borderId="14" xfId="0" applyFill="1" applyBorder="1" applyAlignment="1">
      <alignment horizontal="justify" vertical="top"/>
    </xf>
    <xf numFmtId="0" fontId="9" fillId="38" borderId="13" xfId="0" applyFont="1" applyFill="1" applyBorder="1" applyAlignment="1">
      <alignment horizontal="justify" vertical="top" wrapText="1"/>
    </xf>
    <xf numFmtId="0" fontId="1" fillId="38" borderId="13" xfId="0" applyFont="1" applyFill="1" applyBorder="1" applyAlignment="1">
      <alignment horizontal="justify" vertical="top"/>
    </xf>
    <xf numFmtId="0" fontId="0" fillId="38" borderId="14" xfId="0" applyFont="1" applyFill="1" applyBorder="1" applyAlignment="1">
      <alignment horizontal="justify" vertical="top" wrapText="1"/>
    </xf>
    <xf numFmtId="0" fontId="0" fillId="38" borderId="13" xfId="0" applyFont="1" applyFill="1" applyBorder="1" applyAlignment="1">
      <alignment horizontal="justify" vertical="top" wrapText="1"/>
    </xf>
    <xf numFmtId="0" fontId="1" fillId="38" borderId="18" xfId="0" applyFont="1" applyFill="1" applyBorder="1" applyAlignment="1">
      <alignment horizontal="justify" vertical="top"/>
    </xf>
    <xf numFmtId="0" fontId="13" fillId="38" borderId="15" xfId="0" applyFont="1" applyFill="1" applyBorder="1" applyAlignment="1">
      <alignment horizontal="justify" vertical="top" wrapText="1"/>
    </xf>
    <xf numFmtId="0" fontId="0" fillId="34" borderId="14" xfId="0" applyFill="1" applyBorder="1" applyAlignment="1">
      <alignment horizontal="justify" vertical="top"/>
    </xf>
    <xf numFmtId="0" fontId="1" fillId="34" borderId="10" xfId="0" applyFont="1" applyFill="1" applyBorder="1" applyAlignment="1">
      <alignment horizontal="justify" vertical="top"/>
    </xf>
    <xf numFmtId="0" fontId="0" fillId="0" borderId="10" xfId="0" applyBorder="1" applyAlignment="1">
      <alignment horizontal="justify" vertical="top" wrapText="1"/>
    </xf>
    <xf numFmtId="49" fontId="1" fillId="0" borderId="14" xfId="0" applyNumberFormat="1" applyFont="1" applyBorder="1" applyAlignment="1">
      <alignment horizontal="justify" vertical="top"/>
    </xf>
    <xf numFmtId="0" fontId="1" fillId="38" borderId="15" xfId="0" applyFont="1" applyFill="1" applyBorder="1" applyAlignment="1">
      <alignment horizontal="justify" vertical="top"/>
    </xf>
    <xf numFmtId="0" fontId="2" fillId="38" borderId="12" xfId="0" applyFont="1" applyFill="1" applyBorder="1" applyAlignment="1">
      <alignment horizontal="justify" vertical="top" wrapText="1"/>
    </xf>
    <xf numFmtId="0" fontId="0" fillId="38" borderId="12" xfId="0" applyFont="1" applyFill="1" applyBorder="1" applyAlignment="1">
      <alignment horizontal="justify" vertical="top" wrapText="1"/>
    </xf>
    <xf numFmtId="0" fontId="0" fillId="38" borderId="12" xfId="0" applyFont="1" applyFill="1" applyBorder="1" applyAlignment="1">
      <alignment horizontal="justify" vertical="top" wrapText="1"/>
    </xf>
    <xf numFmtId="0" fontId="0" fillId="38" borderId="12" xfId="0" applyFill="1" applyBorder="1" applyAlignment="1">
      <alignment horizontal="justify" vertical="top"/>
    </xf>
    <xf numFmtId="0" fontId="0" fillId="0" borderId="11" xfId="0" applyFill="1" applyBorder="1" applyAlignment="1">
      <alignment horizontal="justify" vertical="top"/>
    </xf>
    <xf numFmtId="49" fontId="0" fillId="34" borderId="10" xfId="0" applyNumberFormat="1" applyFont="1" applyFill="1" applyBorder="1" applyAlignment="1">
      <alignment horizontal="justify" vertical="top"/>
    </xf>
    <xf numFmtId="0" fontId="9" fillId="34" borderId="10" xfId="0" applyFont="1" applyFill="1" applyBorder="1" applyAlignment="1">
      <alignment horizontal="justify" vertical="top" wrapText="1"/>
    </xf>
    <xf numFmtId="0" fontId="0" fillId="34" borderId="10" xfId="0" applyFont="1" applyFill="1" applyBorder="1" applyAlignment="1">
      <alignment horizontal="justify" vertical="top"/>
    </xf>
    <xf numFmtId="184" fontId="0" fillId="34" borderId="10" xfId="0" applyNumberFormat="1" applyFont="1" applyFill="1" applyBorder="1" applyAlignment="1">
      <alignment horizontal="justify" vertical="top"/>
    </xf>
    <xf numFmtId="0" fontId="2" fillId="0" borderId="0" xfId="0" applyFont="1" applyAlignment="1">
      <alignment horizontal="justify" vertical="top"/>
    </xf>
    <xf numFmtId="0" fontId="9" fillId="34" borderId="13" xfId="0" applyFont="1" applyFill="1" applyBorder="1" applyAlignment="1">
      <alignment horizontal="justify" vertical="top"/>
    </xf>
    <xf numFmtId="0" fontId="0" fillId="0" borderId="0" xfId="0" applyAlignment="1">
      <alignment horizontal="justify" vertical="top"/>
    </xf>
    <xf numFmtId="0" fontId="0" fillId="34" borderId="20" xfId="0" applyFont="1" applyFill="1" applyBorder="1" applyAlignment="1">
      <alignment horizontal="justify" vertical="top"/>
    </xf>
    <xf numFmtId="0" fontId="0" fillId="34" borderId="13" xfId="0" applyFill="1" applyBorder="1" applyAlignment="1">
      <alignment horizontal="justify" vertical="top"/>
    </xf>
    <xf numFmtId="184" fontId="0" fillId="34" borderId="13" xfId="0" applyNumberFormat="1" applyFill="1" applyBorder="1" applyAlignment="1">
      <alignment horizontal="justify" vertical="top"/>
    </xf>
    <xf numFmtId="184" fontId="1" fillId="0" borderId="13" xfId="0" applyNumberFormat="1" applyFont="1" applyFill="1" applyBorder="1" applyAlignment="1">
      <alignment horizontal="justify" vertical="top"/>
    </xf>
    <xf numFmtId="184" fontId="0" fillId="0" borderId="10" xfId="0" applyNumberFormat="1" applyBorder="1" applyAlignment="1">
      <alignment horizontal="justify" vertical="top"/>
    </xf>
    <xf numFmtId="49" fontId="0" fillId="0" borderId="16" xfId="0" applyNumberFormat="1" applyFont="1" applyBorder="1" applyAlignment="1">
      <alignment horizontal="justify" vertical="top"/>
    </xf>
    <xf numFmtId="0" fontId="2" fillId="0" borderId="17" xfId="0" applyFont="1" applyBorder="1" applyAlignment="1">
      <alignment horizontal="justify" vertical="top" wrapText="1"/>
    </xf>
    <xf numFmtId="0" fontId="0" fillId="0" borderId="17" xfId="0" applyFont="1" applyBorder="1" applyAlignment="1">
      <alignment horizontal="justify" vertical="top" wrapText="1"/>
    </xf>
    <xf numFmtId="0" fontId="0" fillId="0" borderId="17" xfId="0" applyFont="1" applyBorder="1" applyAlignment="1">
      <alignment horizontal="justify" vertical="top" wrapText="1"/>
    </xf>
    <xf numFmtId="0" fontId="0" fillId="0" borderId="17" xfId="0" applyBorder="1" applyAlignment="1">
      <alignment horizontal="justify" vertical="top"/>
    </xf>
    <xf numFmtId="0" fontId="0" fillId="0" borderId="21" xfId="0" applyBorder="1" applyAlignment="1">
      <alignment horizontal="justify" vertical="top"/>
    </xf>
    <xf numFmtId="184" fontId="1" fillId="34" borderId="13" xfId="0" applyNumberFormat="1" applyFont="1" applyFill="1" applyBorder="1" applyAlignment="1">
      <alignment horizontal="justify" vertical="top"/>
    </xf>
    <xf numFmtId="184" fontId="0" fillId="0" borderId="17" xfId="0" applyNumberFormat="1" applyBorder="1" applyAlignment="1">
      <alignment horizontal="justify" vertical="top"/>
    </xf>
    <xf numFmtId="184" fontId="0" fillId="0" borderId="11" xfId="0" applyNumberFormat="1" applyBorder="1" applyAlignment="1">
      <alignment horizontal="justify" vertical="top"/>
    </xf>
    <xf numFmtId="0" fontId="0" fillId="0" borderId="18" xfId="0" applyFont="1" applyBorder="1" applyAlignment="1">
      <alignment horizontal="justify" vertical="top" wrapText="1"/>
    </xf>
    <xf numFmtId="0" fontId="0" fillId="34" borderId="16" xfId="0" applyFill="1" applyBorder="1" applyAlignment="1">
      <alignment horizontal="justify" vertical="top"/>
    </xf>
    <xf numFmtId="0" fontId="9" fillId="34" borderId="21" xfId="0" applyFont="1" applyFill="1" applyBorder="1" applyAlignment="1">
      <alignment horizontal="justify" vertical="top" wrapText="1"/>
    </xf>
    <xf numFmtId="0" fontId="1" fillId="34" borderId="22" xfId="0" applyFont="1" applyFill="1" applyBorder="1" applyAlignment="1">
      <alignment horizontal="justify" vertical="top"/>
    </xf>
    <xf numFmtId="0" fontId="1" fillId="34" borderId="12" xfId="0" applyFont="1" applyFill="1" applyBorder="1" applyAlignment="1">
      <alignment horizontal="justify" vertical="top"/>
    </xf>
    <xf numFmtId="0" fontId="9" fillId="0" borderId="10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/>
    </xf>
    <xf numFmtId="0" fontId="0" fillId="0" borderId="18" xfId="0" applyFill="1" applyBorder="1" applyAlignment="1">
      <alignment horizontal="justify" vertical="top"/>
    </xf>
    <xf numFmtId="49" fontId="1" fillId="0" borderId="10" xfId="0" applyNumberFormat="1" applyFont="1" applyBorder="1" applyAlignment="1">
      <alignment horizontal="justify" vertical="top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/>
    </xf>
    <xf numFmtId="0" fontId="1" fillId="38" borderId="0" xfId="0" applyFont="1" applyFill="1" applyBorder="1" applyAlignment="1">
      <alignment horizontal="justify" vertical="top"/>
    </xf>
    <xf numFmtId="0" fontId="1" fillId="38" borderId="12" xfId="0" applyFont="1" applyFill="1" applyBorder="1" applyAlignment="1">
      <alignment horizontal="justify" vertical="top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49" fontId="1" fillId="0" borderId="18" xfId="0" applyNumberFormat="1" applyFont="1" applyBorder="1" applyAlignment="1">
      <alignment horizontal="justify" vertical="top"/>
    </xf>
    <xf numFmtId="0" fontId="1" fillId="0" borderId="18" xfId="0" applyFont="1" applyBorder="1" applyAlignment="1">
      <alignment horizontal="justify" vertical="top" wrapText="1"/>
    </xf>
    <xf numFmtId="0" fontId="1" fillId="0" borderId="18" xfId="0" applyFont="1" applyBorder="1" applyAlignment="1">
      <alignment horizontal="justify" vertical="top"/>
    </xf>
    <xf numFmtId="0" fontId="1" fillId="0" borderId="18" xfId="0" applyFont="1" applyFill="1" applyBorder="1" applyAlignment="1">
      <alignment horizontal="justify" vertical="top"/>
    </xf>
    <xf numFmtId="0" fontId="1" fillId="38" borderId="23" xfId="0" applyFont="1" applyFill="1" applyBorder="1" applyAlignment="1">
      <alignment horizontal="justify" vertical="top"/>
    </xf>
    <xf numFmtId="0" fontId="0" fillId="38" borderId="0" xfId="0" applyFill="1" applyBorder="1" applyAlignment="1">
      <alignment/>
    </xf>
    <xf numFmtId="0" fontId="0" fillId="0" borderId="0" xfId="0" applyBorder="1" applyAlignment="1">
      <alignment horizontal="justify" vertical="top"/>
    </xf>
    <xf numFmtId="0" fontId="1" fillId="38" borderId="20" xfId="0" applyFont="1" applyFill="1" applyBorder="1" applyAlignment="1">
      <alignment horizontal="justify" vertical="top"/>
    </xf>
    <xf numFmtId="49" fontId="0" fillId="0" borderId="14" xfId="0" applyNumberFormat="1" applyFont="1" applyBorder="1" applyAlignment="1">
      <alignment horizontal="justify" vertical="top"/>
    </xf>
    <xf numFmtId="0" fontId="1" fillId="0" borderId="13" xfId="0" applyFont="1" applyBorder="1" applyAlignment="1">
      <alignment horizontal="justify" vertical="top" wrapText="1"/>
    </xf>
    <xf numFmtId="184" fontId="1" fillId="0" borderId="13" xfId="0" applyNumberFormat="1" applyFont="1" applyBorder="1" applyAlignment="1">
      <alignment horizontal="justify" vertical="top"/>
    </xf>
    <xf numFmtId="0" fontId="2" fillId="0" borderId="18" xfId="0" applyFont="1" applyBorder="1" applyAlignment="1">
      <alignment horizontal="justify" vertical="top"/>
    </xf>
    <xf numFmtId="0" fontId="0" fillId="0" borderId="18" xfId="0" applyFont="1" applyBorder="1" applyAlignment="1">
      <alignment horizontal="justify" vertical="top" wrapText="1"/>
    </xf>
    <xf numFmtId="184" fontId="1" fillId="38" borderId="13" xfId="0" applyNumberFormat="1" applyFont="1" applyFill="1" applyBorder="1" applyAlignment="1">
      <alignment horizontal="justify" vertical="top"/>
    </xf>
    <xf numFmtId="184" fontId="1" fillId="34" borderId="12" xfId="0" applyNumberFormat="1" applyFont="1" applyFill="1" applyBorder="1" applyAlignment="1">
      <alignment horizontal="justify" vertical="top"/>
    </xf>
    <xf numFmtId="184" fontId="0" fillId="0" borderId="10" xfId="0" applyNumberFormat="1" applyFill="1" applyBorder="1" applyAlignment="1">
      <alignment horizontal="justify" vertical="top"/>
    </xf>
    <xf numFmtId="0" fontId="0" fillId="0" borderId="24" xfId="0" applyFill="1" applyBorder="1" applyAlignment="1">
      <alignment horizontal="justify" vertical="top"/>
    </xf>
    <xf numFmtId="0" fontId="9" fillId="0" borderId="23" xfId="0" applyFont="1" applyBorder="1" applyAlignment="1">
      <alignment horizontal="justify" vertical="top" wrapText="1"/>
    </xf>
    <xf numFmtId="0" fontId="1" fillId="0" borderId="25" xfId="0" applyFont="1" applyBorder="1" applyAlignment="1">
      <alignment horizontal="justify" vertical="top"/>
    </xf>
    <xf numFmtId="0" fontId="0" fillId="38" borderId="18" xfId="0" applyFont="1" applyFill="1" applyBorder="1" applyAlignment="1">
      <alignment horizontal="justify" vertical="top" wrapText="1"/>
    </xf>
    <xf numFmtId="0" fontId="0" fillId="0" borderId="14" xfId="0" applyFont="1" applyBorder="1" applyAlignment="1">
      <alignment horizontal="justify" vertical="top" wrapText="1"/>
    </xf>
    <xf numFmtId="0" fontId="0" fillId="38" borderId="15" xfId="0" applyFont="1" applyFill="1" applyBorder="1" applyAlignment="1">
      <alignment horizontal="justify" vertical="top" wrapText="1"/>
    </xf>
    <xf numFmtId="185" fontId="0" fillId="0" borderId="0" xfId="0" applyNumberFormat="1" applyAlignment="1">
      <alignment/>
    </xf>
    <xf numFmtId="184" fontId="1" fillId="34" borderId="18" xfId="0" applyNumberFormat="1" applyFont="1" applyFill="1" applyBorder="1" applyAlignment="1">
      <alignment horizontal="justify" vertical="top"/>
    </xf>
    <xf numFmtId="184" fontId="0" fillId="34" borderId="24" xfId="0" applyNumberFormat="1" applyFont="1" applyFill="1" applyBorder="1" applyAlignment="1">
      <alignment horizontal="justify" vertical="top"/>
    </xf>
    <xf numFmtId="0" fontId="1" fillId="34" borderId="0" xfId="0" applyFont="1" applyFill="1" applyBorder="1" applyAlignment="1">
      <alignment horizontal="justify" vertical="top"/>
    </xf>
    <xf numFmtId="0" fontId="9" fillId="0" borderId="26" xfId="0" applyFont="1" applyBorder="1" applyAlignment="1">
      <alignment wrapText="1"/>
    </xf>
    <xf numFmtId="0" fontId="1" fillId="0" borderId="27" xfId="0" applyFont="1" applyBorder="1" applyAlignment="1">
      <alignment wrapText="1"/>
    </xf>
    <xf numFmtId="0" fontId="1" fillId="0" borderId="28" xfId="0" applyFont="1" applyBorder="1" applyAlignment="1">
      <alignment wrapText="1"/>
    </xf>
    <xf numFmtId="0" fontId="0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9" fillId="0" borderId="29" xfId="0" applyFont="1" applyBorder="1" applyAlignment="1">
      <alignment horizontal="justify" vertical="top" wrapText="1"/>
    </xf>
    <xf numFmtId="0" fontId="0" fillId="0" borderId="30" xfId="0" applyBorder="1" applyAlignment="1">
      <alignment horizontal="justify" vertical="top" wrapText="1"/>
    </xf>
    <xf numFmtId="0" fontId="0" fillId="0" borderId="22" xfId="0" applyBorder="1" applyAlignment="1">
      <alignment horizontal="justify" vertical="top" wrapText="1"/>
    </xf>
    <xf numFmtId="0" fontId="9" fillId="0" borderId="26" xfId="0" applyFont="1" applyBorder="1" applyAlignment="1">
      <alignment horizontal="justify" vertical="top" wrapText="1"/>
    </xf>
    <xf numFmtId="0" fontId="0" fillId="0" borderId="27" xfId="0" applyBorder="1" applyAlignment="1">
      <alignment horizontal="justify" vertical="top" wrapText="1"/>
    </xf>
    <xf numFmtId="0" fontId="0" fillId="0" borderId="28" xfId="0" applyBorder="1" applyAlignment="1">
      <alignment horizontal="justify" vertical="top" wrapText="1"/>
    </xf>
    <xf numFmtId="0" fontId="0" fillId="0" borderId="26" xfId="0" applyFont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6" xfId="0" applyFont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6" fillId="0" borderId="3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0"/>
  <sheetViews>
    <sheetView tabSelected="1" zoomScale="75" zoomScaleNormal="75" zoomScalePageLayoutView="0" workbookViewId="0" topLeftCell="A70">
      <selection activeCell="B89" sqref="B89"/>
    </sheetView>
  </sheetViews>
  <sheetFormatPr defaultColWidth="9.140625" defaultRowHeight="12.75"/>
  <cols>
    <col min="1" max="1" width="6.28125" style="0" customWidth="1"/>
    <col min="2" max="2" width="42.28125" style="0" customWidth="1"/>
    <col min="3" max="3" width="10.140625" style="0" customWidth="1"/>
    <col min="4" max="4" width="7.28125" style="0" customWidth="1"/>
    <col min="5" max="5" width="7.421875" style="0" customWidth="1"/>
    <col min="6" max="6" width="7.57421875" style="0" customWidth="1"/>
    <col min="7" max="7" width="10.421875" style="0" customWidth="1"/>
    <col min="8" max="8" width="9.28125" style="0" customWidth="1"/>
    <col min="9" max="9" width="6.8515625" style="0" customWidth="1"/>
    <col min="10" max="10" width="8.421875" style="0" customWidth="1"/>
    <col min="11" max="11" width="10.7109375" style="0" customWidth="1"/>
    <col min="12" max="12" width="10.28125" style="0" customWidth="1"/>
    <col min="13" max="13" width="8.00390625" style="0" customWidth="1"/>
    <col min="14" max="14" width="6.57421875" style="0" customWidth="1"/>
    <col min="15" max="15" width="10.421875" style="0" customWidth="1"/>
    <col min="16" max="16" width="11.00390625" style="0" customWidth="1"/>
    <col min="17" max="17" width="6.8515625" style="0" customWidth="1"/>
    <col min="19" max="19" width="10.8515625" style="0" customWidth="1"/>
  </cols>
  <sheetData>
    <row r="1" ht="12.75">
      <c r="O1" t="s">
        <v>180</v>
      </c>
    </row>
    <row r="2" spans="1:17" ht="24" customHeight="1">
      <c r="A2" s="175" t="s">
        <v>179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</row>
    <row r="3" spans="1:17" ht="28.5" customHeight="1">
      <c r="A3" s="176" t="s">
        <v>79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</row>
    <row r="5" ht="21" customHeight="1">
      <c r="A5" s="24" t="s">
        <v>77</v>
      </c>
    </row>
    <row r="6" ht="20.25" customHeight="1">
      <c r="A6" s="24" t="s">
        <v>181</v>
      </c>
    </row>
    <row r="7" ht="18.75" customHeight="1">
      <c r="A7" s="24" t="s">
        <v>78</v>
      </c>
    </row>
    <row r="9" spans="1:17" ht="39" customHeight="1">
      <c r="A9" s="189" t="s">
        <v>59</v>
      </c>
      <c r="B9" s="189" t="s">
        <v>60</v>
      </c>
      <c r="C9" s="173" t="s">
        <v>67</v>
      </c>
      <c r="D9" s="173" t="s">
        <v>68</v>
      </c>
      <c r="E9" s="173" t="s">
        <v>69</v>
      </c>
      <c r="F9" s="183" t="s">
        <v>70</v>
      </c>
      <c r="G9" s="184"/>
      <c r="H9" s="184"/>
      <c r="I9" s="185"/>
      <c r="J9" s="186" t="s">
        <v>75</v>
      </c>
      <c r="K9" s="187"/>
      <c r="L9" s="187"/>
      <c r="M9" s="188"/>
      <c r="N9" s="186" t="s">
        <v>76</v>
      </c>
      <c r="O9" s="187"/>
      <c r="P9" s="187"/>
      <c r="Q9" s="188"/>
    </row>
    <row r="10" spans="1:17" ht="72.75" customHeight="1">
      <c r="A10" s="190"/>
      <c r="B10" s="190"/>
      <c r="C10" s="174"/>
      <c r="D10" s="174"/>
      <c r="E10" s="174"/>
      <c r="F10" s="23" t="s">
        <v>71</v>
      </c>
      <c r="G10" s="23" t="s">
        <v>72</v>
      </c>
      <c r="H10" s="23" t="s">
        <v>73</v>
      </c>
      <c r="I10" s="23" t="s">
        <v>74</v>
      </c>
      <c r="J10" s="23" t="s">
        <v>71</v>
      </c>
      <c r="K10" s="23" t="s">
        <v>72</v>
      </c>
      <c r="L10" s="23" t="s">
        <v>73</v>
      </c>
      <c r="M10" s="23" t="s">
        <v>74</v>
      </c>
      <c r="N10" s="23" t="s">
        <v>71</v>
      </c>
      <c r="O10" s="23" t="s">
        <v>72</v>
      </c>
      <c r="P10" s="23" t="s">
        <v>73</v>
      </c>
      <c r="Q10" s="23" t="s">
        <v>74</v>
      </c>
    </row>
    <row r="11" spans="1:17" ht="13.5" customHeight="1">
      <c r="A11" s="16">
        <v>1</v>
      </c>
      <c r="B11" s="19">
        <v>2</v>
      </c>
      <c r="C11" s="20">
        <v>3</v>
      </c>
      <c r="D11" s="20">
        <v>4</v>
      </c>
      <c r="E11" s="20">
        <v>5</v>
      </c>
      <c r="F11" s="21">
        <v>6</v>
      </c>
      <c r="G11" s="20">
        <v>7</v>
      </c>
      <c r="H11" s="22">
        <v>8</v>
      </c>
      <c r="I11" s="22">
        <v>9</v>
      </c>
      <c r="J11" s="22">
        <v>10</v>
      </c>
      <c r="K11" s="22">
        <v>11</v>
      </c>
      <c r="L11" s="22">
        <v>12</v>
      </c>
      <c r="M11" s="22">
        <v>13</v>
      </c>
      <c r="N11" s="22">
        <v>14</v>
      </c>
      <c r="O11" s="22">
        <v>15</v>
      </c>
      <c r="P11" s="22">
        <v>16</v>
      </c>
      <c r="Q11" s="22">
        <v>17</v>
      </c>
    </row>
    <row r="12" spans="1:17" ht="18.75" customHeight="1">
      <c r="A12" s="170" t="s">
        <v>92</v>
      </c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2"/>
    </row>
    <row r="13" spans="1:17" ht="41.25" customHeight="1">
      <c r="A13" s="44" t="s">
        <v>61</v>
      </c>
      <c r="B13" s="45" t="s">
        <v>207</v>
      </c>
      <c r="C13" s="46" t="s">
        <v>120</v>
      </c>
      <c r="D13" s="47">
        <v>2015</v>
      </c>
      <c r="E13" s="47">
        <v>2018</v>
      </c>
      <c r="F13" s="48"/>
      <c r="G13" s="119"/>
      <c r="H13" s="48"/>
      <c r="I13" s="48"/>
      <c r="J13" s="48"/>
      <c r="K13" s="48"/>
      <c r="L13" s="48"/>
      <c r="M13" s="48"/>
      <c r="N13" s="48"/>
      <c r="O13" s="48"/>
      <c r="P13" s="48"/>
      <c r="Q13" s="48"/>
    </row>
    <row r="14" spans="1:17" ht="52.5" customHeight="1">
      <c r="A14" s="49" t="s">
        <v>62</v>
      </c>
      <c r="B14" s="45" t="s">
        <v>28</v>
      </c>
      <c r="C14" s="46" t="s">
        <v>120</v>
      </c>
      <c r="D14" s="47">
        <v>2015</v>
      </c>
      <c r="E14" s="47">
        <v>2018</v>
      </c>
      <c r="F14" s="48"/>
      <c r="G14" s="48"/>
      <c r="H14" s="48">
        <v>94398.7</v>
      </c>
      <c r="I14" s="48"/>
      <c r="J14" s="48"/>
      <c r="K14" s="48"/>
      <c r="L14" s="48">
        <v>36313.6</v>
      </c>
      <c r="M14" s="48"/>
      <c r="N14" s="48"/>
      <c r="O14" s="48"/>
      <c r="P14" s="48">
        <v>36313.6</v>
      </c>
      <c r="Q14" s="48"/>
    </row>
    <row r="15" spans="1:19" ht="55.5" customHeight="1">
      <c r="A15" s="49" t="s">
        <v>63</v>
      </c>
      <c r="B15" s="45" t="s">
        <v>29</v>
      </c>
      <c r="C15" s="46" t="s">
        <v>120</v>
      </c>
      <c r="D15" s="47">
        <v>2015</v>
      </c>
      <c r="E15" s="47">
        <v>2018</v>
      </c>
      <c r="F15" s="48"/>
      <c r="G15" s="119">
        <v>190099.7</v>
      </c>
      <c r="H15" s="48">
        <v>30911.4</v>
      </c>
      <c r="I15" s="48"/>
      <c r="J15" s="48"/>
      <c r="K15" s="48">
        <v>92340.8</v>
      </c>
      <c r="L15" s="48">
        <v>12542.1</v>
      </c>
      <c r="M15" s="48"/>
      <c r="N15" s="48"/>
      <c r="O15" s="48">
        <v>92340.8</v>
      </c>
      <c r="P15" s="48">
        <v>12542.1</v>
      </c>
      <c r="Q15" s="48"/>
      <c r="S15" s="48"/>
    </row>
    <row r="16" spans="1:17" ht="79.5" customHeight="1">
      <c r="A16" s="49" t="s">
        <v>64</v>
      </c>
      <c r="B16" s="45" t="s">
        <v>30</v>
      </c>
      <c r="C16" s="46" t="s">
        <v>120</v>
      </c>
      <c r="D16" s="47">
        <v>2015</v>
      </c>
      <c r="E16" s="47">
        <v>2018</v>
      </c>
      <c r="F16" s="48"/>
      <c r="G16" s="48">
        <v>10005</v>
      </c>
      <c r="H16" s="48"/>
      <c r="I16" s="48"/>
      <c r="J16" s="48"/>
      <c r="K16" s="48">
        <v>486.5</v>
      </c>
      <c r="L16" s="48"/>
      <c r="M16" s="48"/>
      <c r="N16" s="48"/>
      <c r="O16" s="48">
        <v>486.5</v>
      </c>
      <c r="P16" s="48"/>
      <c r="Q16" s="48"/>
    </row>
    <row r="17" spans="1:17" ht="30" customHeight="1">
      <c r="A17" s="49" t="s">
        <v>65</v>
      </c>
      <c r="B17" s="45" t="s">
        <v>31</v>
      </c>
      <c r="C17" s="46" t="s">
        <v>120</v>
      </c>
      <c r="D17" s="47">
        <v>2015</v>
      </c>
      <c r="E17" s="47">
        <v>2018</v>
      </c>
      <c r="F17" s="48"/>
      <c r="G17" s="48"/>
      <c r="H17" s="48">
        <v>25</v>
      </c>
      <c r="I17" s="48"/>
      <c r="J17" s="48"/>
      <c r="K17" s="48"/>
      <c r="L17" s="48"/>
      <c r="M17" s="48"/>
      <c r="N17" s="48"/>
      <c r="O17" s="48"/>
      <c r="P17" s="48"/>
      <c r="Q17" s="48"/>
    </row>
    <row r="18" spans="1:17" ht="27.75" customHeight="1" thickBot="1">
      <c r="A18" s="50" t="s">
        <v>66</v>
      </c>
      <c r="B18" s="51" t="s">
        <v>32</v>
      </c>
      <c r="C18" s="52" t="s">
        <v>120</v>
      </c>
      <c r="D18" s="53">
        <v>2015</v>
      </c>
      <c r="E18" s="53">
        <v>2018</v>
      </c>
      <c r="F18" s="54"/>
      <c r="G18" s="54"/>
      <c r="H18" s="54">
        <v>2247</v>
      </c>
      <c r="I18" s="54"/>
      <c r="J18" s="54"/>
      <c r="K18" s="54"/>
      <c r="L18" s="54">
        <v>808.8</v>
      </c>
      <c r="M18" s="54"/>
      <c r="N18" s="54"/>
      <c r="O18" s="54"/>
      <c r="P18" s="54">
        <v>808.8</v>
      </c>
      <c r="Q18" s="54"/>
    </row>
    <row r="19" spans="1:18" ht="27.75" customHeight="1" thickBot="1">
      <c r="A19" s="55"/>
      <c r="B19" s="56" t="s">
        <v>58</v>
      </c>
      <c r="C19" s="57" t="s">
        <v>120</v>
      </c>
      <c r="D19" s="58">
        <v>2015</v>
      </c>
      <c r="E19" s="58">
        <v>2018</v>
      </c>
      <c r="F19" s="59"/>
      <c r="G19" s="118">
        <f>G15+G16</f>
        <v>200104.7</v>
      </c>
      <c r="H19" s="59">
        <f>H18+H17+H15+H14</f>
        <v>127582.1</v>
      </c>
      <c r="I19" s="59">
        <f aca="true" t="shared" si="0" ref="I19:R19">SUM(I14:I18)</f>
        <v>0</v>
      </c>
      <c r="J19" s="59">
        <f t="shared" si="0"/>
        <v>0</v>
      </c>
      <c r="K19" s="59">
        <f t="shared" si="0"/>
        <v>92827.3</v>
      </c>
      <c r="L19" s="59">
        <f t="shared" si="0"/>
        <v>49664.5</v>
      </c>
      <c r="M19" s="59">
        <f t="shared" si="0"/>
        <v>0</v>
      </c>
      <c r="N19" s="59">
        <f t="shared" si="0"/>
        <v>0</v>
      </c>
      <c r="O19" s="59">
        <f t="shared" si="0"/>
        <v>92827.3</v>
      </c>
      <c r="P19" s="59">
        <f t="shared" si="0"/>
        <v>49664.5</v>
      </c>
      <c r="Q19" s="59">
        <f t="shared" si="0"/>
        <v>0</v>
      </c>
      <c r="R19" s="59">
        <f t="shared" si="0"/>
        <v>0</v>
      </c>
    </row>
    <row r="20" spans="1:17" ht="27" customHeight="1">
      <c r="A20" s="60" t="s">
        <v>80</v>
      </c>
      <c r="B20" s="61" t="s">
        <v>127</v>
      </c>
      <c r="C20" s="62" t="s">
        <v>120</v>
      </c>
      <c r="D20" s="63">
        <v>2015</v>
      </c>
      <c r="E20" s="63">
        <v>2018</v>
      </c>
      <c r="F20" s="64"/>
      <c r="G20" s="64">
        <v>19016</v>
      </c>
      <c r="H20" s="64">
        <v>11520</v>
      </c>
      <c r="I20" s="64"/>
      <c r="J20" s="64"/>
      <c r="K20" s="64">
        <v>10680.5</v>
      </c>
      <c r="L20" s="64">
        <v>6761.4</v>
      </c>
      <c r="M20" s="64"/>
      <c r="N20" s="64"/>
      <c r="O20" s="64">
        <v>10680.5</v>
      </c>
      <c r="P20" s="64">
        <v>6761.4</v>
      </c>
      <c r="Q20" s="64"/>
    </row>
    <row r="21" spans="1:17" ht="45" customHeight="1" thickBot="1">
      <c r="A21" s="65" t="s">
        <v>81</v>
      </c>
      <c r="B21" s="66" t="s">
        <v>33</v>
      </c>
      <c r="C21" s="52" t="s">
        <v>120</v>
      </c>
      <c r="D21" s="53">
        <v>2015</v>
      </c>
      <c r="E21" s="63">
        <v>2018</v>
      </c>
      <c r="F21" s="67"/>
      <c r="G21" s="67"/>
      <c r="H21" s="68"/>
      <c r="I21" s="68"/>
      <c r="J21" s="68"/>
      <c r="K21" s="68"/>
      <c r="L21" s="54"/>
      <c r="M21" s="54"/>
      <c r="N21" s="54"/>
      <c r="O21" s="54"/>
      <c r="P21" s="54"/>
      <c r="Q21" s="54"/>
    </row>
    <row r="22" spans="1:17" ht="55.5" customHeight="1" thickBot="1">
      <c r="A22" s="69" t="s">
        <v>82</v>
      </c>
      <c r="B22" s="70" t="s">
        <v>208</v>
      </c>
      <c r="C22" s="71" t="s">
        <v>120</v>
      </c>
      <c r="D22" s="72">
        <v>2015</v>
      </c>
      <c r="E22" s="63">
        <v>2018</v>
      </c>
      <c r="F22" s="73"/>
      <c r="G22" s="73"/>
      <c r="H22" s="74">
        <v>100</v>
      </c>
      <c r="I22" s="75"/>
      <c r="J22" s="75"/>
      <c r="K22" s="75"/>
      <c r="L22" s="75">
        <v>100</v>
      </c>
      <c r="M22" s="75"/>
      <c r="N22" s="75"/>
      <c r="O22" s="75"/>
      <c r="P22" s="75">
        <v>100</v>
      </c>
      <c r="Q22" s="76"/>
    </row>
    <row r="23" spans="1:17" ht="44.25" customHeight="1">
      <c r="A23" s="77" t="s">
        <v>83</v>
      </c>
      <c r="B23" s="78" t="s">
        <v>34</v>
      </c>
      <c r="C23" s="79" t="s">
        <v>120</v>
      </c>
      <c r="D23" s="80">
        <v>2015</v>
      </c>
      <c r="E23" s="63">
        <v>2018</v>
      </c>
      <c r="F23" s="81"/>
      <c r="G23" s="81"/>
      <c r="H23" s="82">
        <v>100</v>
      </c>
      <c r="I23" s="81"/>
      <c r="J23" s="81"/>
      <c r="K23" s="81">
        <v>0</v>
      </c>
      <c r="L23" s="81"/>
      <c r="M23" s="81"/>
      <c r="N23" s="81">
        <v>0</v>
      </c>
      <c r="O23" s="81"/>
      <c r="P23" s="81"/>
      <c r="Q23" s="81"/>
    </row>
    <row r="24" spans="1:17" ht="30.75" customHeight="1">
      <c r="A24" s="49" t="s">
        <v>84</v>
      </c>
      <c r="B24" s="45" t="s">
        <v>35</v>
      </c>
      <c r="C24" s="46" t="s">
        <v>121</v>
      </c>
      <c r="D24" s="47">
        <v>2015</v>
      </c>
      <c r="E24" s="63">
        <v>2018</v>
      </c>
      <c r="F24" s="48"/>
      <c r="G24" s="48"/>
      <c r="H24" s="48"/>
      <c r="I24" s="48"/>
      <c r="J24" s="48"/>
      <c r="K24" s="48">
        <v>0</v>
      </c>
      <c r="L24" s="48">
        <v>0</v>
      </c>
      <c r="M24" s="48"/>
      <c r="N24" s="48">
        <v>0</v>
      </c>
      <c r="O24" s="48">
        <v>0</v>
      </c>
      <c r="P24" s="48"/>
      <c r="Q24" s="48"/>
    </row>
    <row r="25" spans="1:17" ht="24.75" customHeight="1" thickBot="1">
      <c r="A25" s="50" t="s">
        <v>85</v>
      </c>
      <c r="B25" s="51" t="s">
        <v>36</v>
      </c>
      <c r="C25" s="52" t="s">
        <v>120</v>
      </c>
      <c r="D25" s="53">
        <v>2015</v>
      </c>
      <c r="E25" s="63">
        <v>2018</v>
      </c>
      <c r="F25" s="54"/>
      <c r="G25" s="54"/>
      <c r="H25" s="54"/>
      <c r="I25" s="54"/>
      <c r="J25" s="54"/>
      <c r="K25" s="128"/>
      <c r="L25" s="54"/>
      <c r="M25" s="54"/>
      <c r="N25" s="54"/>
      <c r="O25" s="54"/>
      <c r="P25" s="54"/>
      <c r="Q25" s="54"/>
    </row>
    <row r="26" spans="1:17" ht="27" customHeight="1" thickBot="1">
      <c r="A26" s="83"/>
      <c r="B26" s="84" t="s">
        <v>58</v>
      </c>
      <c r="C26" s="57" t="s">
        <v>120</v>
      </c>
      <c r="D26" s="58">
        <v>2015</v>
      </c>
      <c r="E26" s="63">
        <v>2018</v>
      </c>
      <c r="F26" s="59"/>
      <c r="G26" s="118">
        <f>G24+G23+G21+G20+G19</f>
        <v>219120.7</v>
      </c>
      <c r="H26" s="118">
        <f>H22+H20+H19</f>
        <v>139202.1</v>
      </c>
      <c r="I26" s="118">
        <f aca="true" t="shared" si="1" ref="I26:Q26">I22+I20+I19</f>
        <v>0</v>
      </c>
      <c r="J26" s="118">
        <f t="shared" si="1"/>
        <v>0</v>
      </c>
      <c r="K26" s="118">
        <f t="shared" si="1"/>
        <v>103507.8</v>
      </c>
      <c r="L26" s="118">
        <f t="shared" si="1"/>
        <v>56525.9</v>
      </c>
      <c r="M26" s="118">
        <f t="shared" si="1"/>
        <v>0</v>
      </c>
      <c r="N26" s="118">
        <f t="shared" si="1"/>
        <v>0</v>
      </c>
      <c r="O26" s="118">
        <f t="shared" si="1"/>
        <v>103507.8</v>
      </c>
      <c r="P26" s="118">
        <f t="shared" si="1"/>
        <v>56525.9</v>
      </c>
      <c r="Q26" s="118">
        <f t="shared" si="1"/>
        <v>0</v>
      </c>
    </row>
    <row r="27" spans="1:17" ht="30" customHeight="1">
      <c r="A27" s="60" t="s">
        <v>86</v>
      </c>
      <c r="B27" s="78" t="s">
        <v>87</v>
      </c>
      <c r="C27" s="79" t="s">
        <v>120</v>
      </c>
      <c r="D27" s="80">
        <v>2015</v>
      </c>
      <c r="E27" s="63">
        <v>2018</v>
      </c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</row>
    <row r="28" spans="1:17" ht="38.25" customHeight="1">
      <c r="A28" s="49" t="s">
        <v>88</v>
      </c>
      <c r="B28" s="45" t="s">
        <v>37</v>
      </c>
      <c r="C28" s="46" t="s">
        <v>120</v>
      </c>
      <c r="D28" s="47">
        <v>2015</v>
      </c>
      <c r="E28" s="63">
        <v>2018</v>
      </c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</row>
    <row r="29" spans="1:17" ht="38.25" customHeight="1">
      <c r="A29" s="49" t="s">
        <v>89</v>
      </c>
      <c r="B29" s="45" t="s">
        <v>38</v>
      </c>
      <c r="C29" s="46" t="s">
        <v>120</v>
      </c>
      <c r="D29" s="47">
        <v>2015</v>
      </c>
      <c r="E29" s="63">
        <v>2018</v>
      </c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</row>
    <row r="30" spans="1:17" ht="70.5" customHeight="1">
      <c r="A30" s="49" t="s">
        <v>90</v>
      </c>
      <c r="B30" s="45" t="s">
        <v>39</v>
      </c>
      <c r="C30" s="46" t="s">
        <v>120</v>
      </c>
      <c r="D30" s="47">
        <v>2015</v>
      </c>
      <c r="E30" s="63">
        <v>2018</v>
      </c>
      <c r="F30" s="48"/>
      <c r="G30" s="48">
        <v>8877.1</v>
      </c>
      <c r="H30" s="48"/>
      <c r="I30" s="48"/>
      <c r="J30" s="48"/>
      <c r="K30" s="48">
        <v>4617.1</v>
      </c>
      <c r="L30" s="48"/>
      <c r="M30" s="48"/>
      <c r="N30" s="48"/>
      <c r="O30" s="48">
        <v>4617.1</v>
      </c>
      <c r="P30" s="48"/>
      <c r="Q30" s="48"/>
    </row>
    <row r="31" spans="1:17" ht="22.5" customHeight="1">
      <c r="A31" s="49"/>
      <c r="B31" s="45"/>
      <c r="C31" s="46"/>
      <c r="D31" s="47"/>
      <c r="E31" s="63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</row>
    <row r="32" spans="1:17" ht="24" customHeight="1">
      <c r="A32" s="49" t="s">
        <v>182</v>
      </c>
      <c r="B32" s="45" t="s">
        <v>183</v>
      </c>
      <c r="C32" s="46"/>
      <c r="D32" s="47">
        <v>2015</v>
      </c>
      <c r="E32" s="63">
        <v>2018</v>
      </c>
      <c r="F32" s="48"/>
      <c r="G32" s="48">
        <v>1630</v>
      </c>
      <c r="H32" s="48">
        <v>1326</v>
      </c>
      <c r="I32" s="48"/>
      <c r="J32" s="48"/>
      <c r="K32" s="48">
        <v>838.3</v>
      </c>
      <c r="L32" s="48">
        <v>505.2</v>
      </c>
      <c r="M32" s="48"/>
      <c r="N32" s="48"/>
      <c r="O32" s="48">
        <v>838.3</v>
      </c>
      <c r="P32" s="48">
        <v>505.2</v>
      </c>
      <c r="Q32" s="48"/>
    </row>
    <row r="33" spans="1:17" ht="50.25" customHeight="1" thickBot="1">
      <c r="A33" s="120"/>
      <c r="B33" s="121" t="s">
        <v>122</v>
      </c>
      <c r="C33" s="122"/>
      <c r="D33" s="123"/>
      <c r="E33" s="123"/>
      <c r="F33" s="124"/>
      <c r="G33" s="127"/>
      <c r="H33" s="124"/>
      <c r="I33" s="124"/>
      <c r="J33" s="124"/>
      <c r="K33" s="127"/>
      <c r="L33" s="124">
        <f>SUM(L30:L31)</f>
        <v>0</v>
      </c>
      <c r="M33" s="124">
        <f>SUM(M30:M31)</f>
        <v>0</v>
      </c>
      <c r="N33" s="124">
        <f>SUM(N30:N31)</f>
        <v>0</v>
      </c>
      <c r="O33" s="124"/>
      <c r="P33" s="124"/>
      <c r="Q33" s="125"/>
    </row>
    <row r="34" spans="1:20" ht="21.75" customHeight="1" thickBot="1">
      <c r="A34" s="85"/>
      <c r="B34" s="86" t="s">
        <v>123</v>
      </c>
      <c r="C34" s="87"/>
      <c r="D34" s="87"/>
      <c r="E34" s="87"/>
      <c r="F34" s="87"/>
      <c r="G34" s="126">
        <f>G32+G26+G30+G31</f>
        <v>229627.80000000002</v>
      </c>
      <c r="H34" s="126">
        <f>H32+H26+H30+H31</f>
        <v>140528.1</v>
      </c>
      <c r="I34" s="126">
        <f aca="true" t="shared" si="2" ref="I34:P34">I32+I26+I30+I31</f>
        <v>0</v>
      </c>
      <c r="J34" s="126">
        <f t="shared" si="2"/>
        <v>0</v>
      </c>
      <c r="K34" s="126">
        <f t="shared" si="2"/>
        <v>108963.20000000001</v>
      </c>
      <c r="L34" s="126">
        <f t="shared" si="2"/>
        <v>57031.1</v>
      </c>
      <c r="M34" s="126">
        <f t="shared" si="2"/>
        <v>0</v>
      </c>
      <c r="N34" s="126">
        <f t="shared" si="2"/>
        <v>0</v>
      </c>
      <c r="O34" s="126">
        <f t="shared" si="2"/>
        <v>108963.20000000001</v>
      </c>
      <c r="P34" s="126">
        <f t="shared" si="2"/>
        <v>57031.1</v>
      </c>
      <c r="Q34" s="88">
        <f>Q33+Q26+Q19</f>
        <v>0</v>
      </c>
      <c r="S34" s="166">
        <f>K34/G34</f>
        <v>0.47452094215073265</v>
      </c>
      <c r="T34">
        <f>L34/H34</f>
        <v>0.40583413566397036</v>
      </c>
    </row>
    <row r="35" spans="1:17" ht="30" customHeight="1">
      <c r="A35" s="177" t="s">
        <v>93</v>
      </c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9"/>
    </row>
    <row r="36" spans="1:17" ht="51.75" customHeight="1">
      <c r="A36" s="44" t="s">
        <v>91</v>
      </c>
      <c r="B36" s="45" t="s">
        <v>94</v>
      </c>
      <c r="C36" s="46" t="s">
        <v>120</v>
      </c>
      <c r="D36" s="47">
        <v>2015</v>
      </c>
      <c r="E36" s="47">
        <v>2018</v>
      </c>
      <c r="F36" s="48"/>
      <c r="G36" s="48"/>
      <c r="H36" s="89"/>
      <c r="I36" s="89"/>
      <c r="J36" s="89"/>
      <c r="K36" s="89"/>
      <c r="L36" s="89"/>
      <c r="M36" s="89"/>
      <c r="N36" s="89"/>
      <c r="O36" s="89"/>
      <c r="P36" s="89"/>
      <c r="Q36" s="89"/>
    </row>
    <row r="37" spans="1:17" ht="39.75" customHeight="1">
      <c r="A37" s="49" t="s">
        <v>95</v>
      </c>
      <c r="B37" s="45" t="s">
        <v>186</v>
      </c>
      <c r="C37" s="46" t="s">
        <v>120</v>
      </c>
      <c r="D37" s="47">
        <v>2015</v>
      </c>
      <c r="E37" s="47">
        <v>2018</v>
      </c>
      <c r="F37" s="48"/>
      <c r="G37" s="48"/>
      <c r="H37" s="89">
        <v>64472.8</v>
      </c>
      <c r="I37" s="89"/>
      <c r="J37" s="89"/>
      <c r="K37" s="89"/>
      <c r="L37" s="89">
        <v>41503.5</v>
      </c>
      <c r="M37" s="89"/>
      <c r="N37" s="89"/>
      <c r="O37" s="89"/>
      <c r="P37" s="89">
        <v>41503.5</v>
      </c>
      <c r="Q37" s="89"/>
    </row>
    <row r="38" spans="1:17" ht="79.5" customHeight="1">
      <c r="A38" s="49" t="s">
        <v>96</v>
      </c>
      <c r="B38" s="45" t="s">
        <v>40</v>
      </c>
      <c r="C38" s="46" t="s">
        <v>120</v>
      </c>
      <c r="D38" s="47">
        <v>2015</v>
      </c>
      <c r="E38" s="47">
        <v>2018</v>
      </c>
      <c r="F38" s="48"/>
      <c r="G38" s="119">
        <v>234197.4</v>
      </c>
      <c r="H38" s="89"/>
      <c r="I38" s="89"/>
      <c r="J38" s="89"/>
      <c r="K38" s="89">
        <v>133343.8</v>
      </c>
      <c r="L38" s="89"/>
      <c r="M38" s="89"/>
      <c r="N38" s="89"/>
      <c r="O38" s="89">
        <v>133343.8</v>
      </c>
      <c r="P38" s="89"/>
      <c r="Q38" s="89"/>
    </row>
    <row r="39" spans="1:17" ht="94.5" customHeight="1">
      <c r="A39" s="49" t="s">
        <v>97</v>
      </c>
      <c r="B39" s="45" t="s">
        <v>41</v>
      </c>
      <c r="C39" s="46" t="s">
        <v>120</v>
      </c>
      <c r="D39" s="47">
        <v>2015</v>
      </c>
      <c r="E39" s="47">
        <v>2018</v>
      </c>
      <c r="F39" s="48"/>
      <c r="G39" s="48">
        <v>16000</v>
      </c>
      <c r="H39" s="89"/>
      <c r="I39" s="89"/>
      <c r="J39" s="89"/>
      <c r="K39" s="89">
        <v>3678.2</v>
      </c>
      <c r="L39" s="89"/>
      <c r="M39" s="89"/>
      <c r="N39" s="89"/>
      <c r="O39" s="89">
        <v>3678.2</v>
      </c>
      <c r="P39" s="89"/>
      <c r="Q39" s="89"/>
    </row>
    <row r="40" spans="1:17" ht="26.25" customHeight="1">
      <c r="A40" s="50" t="s">
        <v>98</v>
      </c>
      <c r="B40" s="51" t="s">
        <v>42</v>
      </c>
      <c r="C40" s="52" t="s">
        <v>120</v>
      </c>
      <c r="D40" s="53">
        <v>2015</v>
      </c>
      <c r="E40" s="53">
        <v>2018</v>
      </c>
      <c r="F40" s="54"/>
      <c r="G40" s="54"/>
      <c r="H40" s="107">
        <v>4056</v>
      </c>
      <c r="I40" s="107"/>
      <c r="J40" s="107"/>
      <c r="K40" s="107"/>
      <c r="L40" s="107">
        <v>963</v>
      </c>
      <c r="M40" s="107"/>
      <c r="N40" s="107"/>
      <c r="O40" s="107"/>
      <c r="P40" s="107">
        <v>963</v>
      </c>
      <c r="Q40" s="107"/>
    </row>
    <row r="41" spans="1:17" ht="26.25" customHeight="1" thickBot="1">
      <c r="A41" s="50" t="s">
        <v>187</v>
      </c>
      <c r="B41" s="51" t="s">
        <v>184</v>
      </c>
      <c r="C41" s="52" t="s">
        <v>120</v>
      </c>
      <c r="D41" s="53">
        <v>2015</v>
      </c>
      <c r="E41" s="53">
        <v>2018</v>
      </c>
      <c r="F41" s="54"/>
      <c r="G41" s="54"/>
      <c r="H41" s="107">
        <v>60</v>
      </c>
      <c r="I41" s="107"/>
      <c r="J41" s="107"/>
      <c r="K41" s="107"/>
      <c r="L41" s="107"/>
      <c r="M41" s="107"/>
      <c r="N41" s="107"/>
      <c r="O41" s="107"/>
      <c r="P41" s="107"/>
      <c r="Q41" s="107"/>
    </row>
    <row r="42" spans="1:18" ht="26.25" customHeight="1" thickBot="1">
      <c r="A42" s="152"/>
      <c r="B42" s="56" t="s">
        <v>205</v>
      </c>
      <c r="C42" s="71"/>
      <c r="D42" s="153"/>
      <c r="E42" s="153"/>
      <c r="F42" s="75"/>
      <c r="G42" s="154">
        <f>SUM(G38:G41)</f>
        <v>250197.4</v>
      </c>
      <c r="H42" s="59">
        <f aca="true" t="shared" si="3" ref="H42:Q42">SUM(H37:H41)</f>
        <v>68588.8</v>
      </c>
      <c r="I42" s="59">
        <f t="shared" si="3"/>
        <v>0</v>
      </c>
      <c r="J42" s="59">
        <f t="shared" si="3"/>
        <v>0</v>
      </c>
      <c r="K42" s="59">
        <f t="shared" si="3"/>
        <v>137022</v>
      </c>
      <c r="L42" s="59">
        <f t="shared" si="3"/>
        <v>42466.5</v>
      </c>
      <c r="M42" s="59">
        <f t="shared" si="3"/>
        <v>0</v>
      </c>
      <c r="N42" s="59">
        <f t="shared" si="3"/>
        <v>0</v>
      </c>
      <c r="O42" s="59">
        <f t="shared" si="3"/>
        <v>137022</v>
      </c>
      <c r="P42" s="59">
        <f t="shared" si="3"/>
        <v>42466.5</v>
      </c>
      <c r="Q42" s="59">
        <f t="shared" si="3"/>
        <v>0</v>
      </c>
      <c r="R42" s="143"/>
    </row>
    <row r="43" spans="1:17" ht="26.25" customHeight="1">
      <c r="A43" s="60" t="s">
        <v>99</v>
      </c>
      <c r="B43" s="78" t="s">
        <v>100</v>
      </c>
      <c r="C43" s="79" t="s">
        <v>120</v>
      </c>
      <c r="D43" s="80">
        <v>2015</v>
      </c>
      <c r="E43" s="80">
        <v>2018</v>
      </c>
      <c r="F43" s="81"/>
      <c r="G43" s="81">
        <v>33682</v>
      </c>
      <c r="H43" s="81">
        <v>6843</v>
      </c>
      <c r="I43" s="81"/>
      <c r="J43" s="81"/>
      <c r="K43" s="81">
        <v>20707.6</v>
      </c>
      <c r="L43" s="81">
        <v>4730.9</v>
      </c>
      <c r="M43" s="81"/>
      <c r="N43" s="81"/>
      <c r="O43" s="81">
        <v>20707.6</v>
      </c>
      <c r="P43" s="81">
        <v>4730.9</v>
      </c>
      <c r="Q43" s="81"/>
    </row>
    <row r="44" spans="1:19" ht="39" customHeight="1">
      <c r="A44" s="137" t="s">
        <v>189</v>
      </c>
      <c r="B44" s="134" t="s">
        <v>188</v>
      </c>
      <c r="C44" s="138" t="s">
        <v>120</v>
      </c>
      <c r="D44" s="138">
        <v>2015</v>
      </c>
      <c r="E44" s="138">
        <v>2018</v>
      </c>
      <c r="F44" s="139"/>
      <c r="G44" s="139"/>
      <c r="H44" s="139">
        <f>H45+H46+H47</f>
        <v>404</v>
      </c>
      <c r="I44" s="139">
        <f aca="true" t="shared" si="4" ref="I44:Q44">I47+I45</f>
        <v>0</v>
      </c>
      <c r="J44" s="139">
        <f t="shared" si="4"/>
        <v>0</v>
      </c>
      <c r="K44" s="139"/>
      <c r="L44" s="139">
        <v>370</v>
      </c>
      <c r="M44" s="139">
        <f t="shared" si="4"/>
        <v>0</v>
      </c>
      <c r="N44" s="139">
        <f t="shared" si="4"/>
        <v>0</v>
      </c>
      <c r="O44" s="139"/>
      <c r="P44" s="139">
        <v>370</v>
      </c>
      <c r="Q44" s="139">
        <f t="shared" si="4"/>
        <v>0</v>
      </c>
      <c r="R44" s="31"/>
      <c r="S44" s="31"/>
    </row>
    <row r="45" spans="1:19" ht="36.75" customHeight="1">
      <c r="A45" s="49" t="s">
        <v>190</v>
      </c>
      <c r="B45" s="45" t="s">
        <v>185</v>
      </c>
      <c r="C45" s="46" t="s">
        <v>120</v>
      </c>
      <c r="D45" s="47">
        <v>2015</v>
      </c>
      <c r="E45" s="47">
        <v>2018</v>
      </c>
      <c r="F45" s="48"/>
      <c r="G45" s="48"/>
      <c r="H45" s="89">
        <v>12.6</v>
      </c>
      <c r="I45" s="89"/>
      <c r="J45" s="89"/>
      <c r="K45" s="89"/>
      <c r="L45" s="89">
        <v>95.5</v>
      </c>
      <c r="M45" s="89"/>
      <c r="N45" s="89"/>
      <c r="O45" s="89"/>
      <c r="P45" s="89">
        <v>95.5</v>
      </c>
      <c r="Q45" s="89"/>
      <c r="R45" s="31"/>
      <c r="S45" s="31"/>
    </row>
    <row r="46" spans="1:19" ht="25.5" customHeight="1">
      <c r="A46" s="49" t="s">
        <v>191</v>
      </c>
      <c r="B46" s="45" t="s">
        <v>194</v>
      </c>
      <c r="C46" s="46" t="s">
        <v>120</v>
      </c>
      <c r="D46" s="47">
        <v>2015</v>
      </c>
      <c r="E46" s="47">
        <v>2018</v>
      </c>
      <c r="F46" s="48"/>
      <c r="G46" s="48"/>
      <c r="H46" s="89">
        <v>173.4</v>
      </c>
      <c r="I46" s="89"/>
      <c r="J46" s="89"/>
      <c r="K46" s="89"/>
      <c r="L46" s="89">
        <v>69.4</v>
      </c>
      <c r="M46" s="89"/>
      <c r="N46" s="89"/>
      <c r="O46" s="89"/>
      <c r="P46" s="89">
        <v>69.4</v>
      </c>
      <c r="Q46" s="89"/>
      <c r="R46" s="31"/>
      <c r="S46" s="31"/>
    </row>
    <row r="47" spans="1:19" ht="28.5" customHeight="1" thickBot="1">
      <c r="A47" s="49" t="s">
        <v>193</v>
      </c>
      <c r="B47" s="45" t="s">
        <v>192</v>
      </c>
      <c r="C47" s="46" t="s">
        <v>120</v>
      </c>
      <c r="D47" s="47">
        <v>2015</v>
      </c>
      <c r="E47" s="47">
        <v>2018</v>
      </c>
      <c r="F47" s="48"/>
      <c r="G47" s="48"/>
      <c r="H47" s="89">
        <v>218</v>
      </c>
      <c r="I47" s="89"/>
      <c r="J47" s="89"/>
      <c r="K47" s="89"/>
      <c r="L47" s="89">
        <v>205.1</v>
      </c>
      <c r="M47" s="89"/>
      <c r="N47" s="89"/>
      <c r="O47" s="89"/>
      <c r="P47" s="89">
        <v>205.1</v>
      </c>
      <c r="Q47" s="107"/>
      <c r="R47" s="31"/>
      <c r="S47" s="31"/>
    </row>
    <row r="48" spans="1:18" ht="20.25" customHeight="1" thickBot="1">
      <c r="A48" s="91"/>
      <c r="B48" s="92" t="s">
        <v>58</v>
      </c>
      <c r="C48" s="93">
        <f>SUM(C37:C47)</f>
        <v>0</v>
      </c>
      <c r="D48" s="93"/>
      <c r="E48" s="93"/>
      <c r="F48" s="93"/>
      <c r="G48" s="157">
        <f>G43+G42</f>
        <v>283879.4</v>
      </c>
      <c r="H48" s="157">
        <f>H44+H43+H42</f>
        <v>75835.8</v>
      </c>
      <c r="I48" s="157">
        <f aca="true" t="shared" si="5" ref="I48:Q48">I44+I43+I42</f>
        <v>0</v>
      </c>
      <c r="J48" s="157">
        <f t="shared" si="5"/>
        <v>0</v>
      </c>
      <c r="K48" s="157">
        <f t="shared" si="5"/>
        <v>157729.6</v>
      </c>
      <c r="L48" s="157">
        <f t="shared" si="5"/>
        <v>47567.4</v>
      </c>
      <c r="M48" s="157">
        <f t="shared" si="5"/>
        <v>0</v>
      </c>
      <c r="N48" s="157">
        <f t="shared" si="5"/>
        <v>0</v>
      </c>
      <c r="O48" s="157">
        <f t="shared" si="5"/>
        <v>157729.6</v>
      </c>
      <c r="P48" s="157">
        <f t="shared" si="5"/>
        <v>47567.4</v>
      </c>
      <c r="Q48" s="157">
        <f t="shared" si="5"/>
        <v>0</v>
      </c>
      <c r="R48" s="149"/>
    </row>
    <row r="49" spans="1:19" ht="27" customHeight="1" thickBot="1">
      <c r="A49" s="91"/>
      <c r="B49" s="97" t="s">
        <v>124</v>
      </c>
      <c r="C49" s="94"/>
      <c r="D49" s="95"/>
      <c r="E49" s="95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148"/>
      <c r="Q49" s="151"/>
      <c r="R49" s="140"/>
      <c r="S49" s="31"/>
    </row>
    <row r="50" spans="1:19" s="143" customFormat="1" ht="35.25" customHeight="1" thickBot="1">
      <c r="A50" s="144" t="s">
        <v>195</v>
      </c>
      <c r="B50" s="135" t="s">
        <v>198</v>
      </c>
      <c r="C50" s="145" t="s">
        <v>120</v>
      </c>
      <c r="D50" s="145">
        <v>2015</v>
      </c>
      <c r="E50" s="145">
        <v>2018</v>
      </c>
      <c r="F50" s="146"/>
      <c r="G50" s="146">
        <v>120</v>
      </c>
      <c r="H50" s="147"/>
      <c r="I50" s="147"/>
      <c r="J50" s="147"/>
      <c r="K50" s="147">
        <v>120</v>
      </c>
      <c r="L50" s="147"/>
      <c r="M50" s="147"/>
      <c r="N50" s="147"/>
      <c r="O50" s="96">
        <v>120</v>
      </c>
      <c r="P50" s="96"/>
      <c r="Q50" s="141"/>
      <c r="R50" s="140"/>
      <c r="S50" s="142"/>
    </row>
    <row r="51" spans="1:19" ht="27.75" customHeight="1" thickBot="1">
      <c r="A51" s="69" t="s">
        <v>197</v>
      </c>
      <c r="B51" s="56" t="s">
        <v>196</v>
      </c>
      <c r="C51" s="71" t="s">
        <v>120</v>
      </c>
      <c r="D51" s="71">
        <v>2015</v>
      </c>
      <c r="E51" s="72">
        <v>2018</v>
      </c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48"/>
      <c r="R51" s="150"/>
      <c r="S51" s="31"/>
    </row>
    <row r="52" spans="1:19" ht="21" customHeight="1">
      <c r="A52" s="77" t="s">
        <v>199</v>
      </c>
      <c r="B52" s="135" t="s">
        <v>45</v>
      </c>
      <c r="C52" s="79" t="s">
        <v>120</v>
      </c>
      <c r="D52" s="80">
        <v>2015</v>
      </c>
      <c r="E52" s="80">
        <v>2018</v>
      </c>
      <c r="F52" s="81"/>
      <c r="G52" s="81"/>
      <c r="H52" s="81">
        <v>4536</v>
      </c>
      <c r="I52" s="81"/>
      <c r="J52" s="81"/>
      <c r="K52" s="81"/>
      <c r="L52" s="81">
        <v>1971.3</v>
      </c>
      <c r="M52" s="81"/>
      <c r="N52" s="81"/>
      <c r="O52" s="81"/>
      <c r="P52" s="81">
        <v>1971.3</v>
      </c>
      <c r="Q52" s="48"/>
      <c r="R52" s="31"/>
      <c r="S52" s="31"/>
    </row>
    <row r="53" spans="1:18" ht="27" customHeight="1">
      <c r="A53" s="49" t="s">
        <v>200</v>
      </c>
      <c r="B53" s="45" t="s">
        <v>46</v>
      </c>
      <c r="C53" s="46" t="s">
        <v>120</v>
      </c>
      <c r="D53" s="47">
        <v>2015</v>
      </c>
      <c r="E53" s="80">
        <v>2018</v>
      </c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31"/>
    </row>
    <row r="54" spans="1:17" ht="30.75" customHeight="1">
      <c r="A54" s="49" t="s">
        <v>201</v>
      </c>
      <c r="B54" s="45" t="s">
        <v>44</v>
      </c>
      <c r="C54" s="46" t="s">
        <v>120</v>
      </c>
      <c r="D54" s="47">
        <v>2015</v>
      </c>
      <c r="E54" s="80">
        <v>2018</v>
      </c>
      <c r="F54" s="48"/>
      <c r="G54" s="48">
        <v>2155</v>
      </c>
      <c r="H54" s="48"/>
      <c r="I54" s="48"/>
      <c r="J54" s="48"/>
      <c r="K54" s="48">
        <v>1205</v>
      </c>
      <c r="L54" s="48"/>
      <c r="M54" s="48"/>
      <c r="N54" s="48"/>
      <c r="O54" s="48">
        <v>1205</v>
      </c>
      <c r="P54" s="48"/>
      <c r="Q54" s="48"/>
    </row>
    <row r="55" spans="1:17" ht="33" customHeight="1" thickBot="1">
      <c r="A55" s="50" t="s">
        <v>202</v>
      </c>
      <c r="B55" s="51" t="s">
        <v>43</v>
      </c>
      <c r="C55" s="52" t="s">
        <v>120</v>
      </c>
      <c r="D55" s="53">
        <v>2015</v>
      </c>
      <c r="E55" s="129">
        <v>2018</v>
      </c>
      <c r="F55" s="54"/>
      <c r="G55" s="54">
        <v>17683.3</v>
      </c>
      <c r="H55" s="54"/>
      <c r="I55" s="54"/>
      <c r="J55" s="54"/>
      <c r="K55" s="54">
        <v>8102.9</v>
      </c>
      <c r="L55" s="54"/>
      <c r="M55" s="54"/>
      <c r="N55" s="54"/>
      <c r="O55" s="54">
        <v>8102.9</v>
      </c>
      <c r="P55" s="54"/>
      <c r="Q55" s="54"/>
    </row>
    <row r="56" spans="1:17" ht="33" customHeight="1" thickBot="1">
      <c r="A56" s="152"/>
      <c r="B56" s="56" t="s">
        <v>58</v>
      </c>
      <c r="C56" s="71" t="s">
        <v>120</v>
      </c>
      <c r="D56" s="72">
        <v>2015</v>
      </c>
      <c r="E56" s="72">
        <v>2018</v>
      </c>
      <c r="F56" s="93"/>
      <c r="G56" s="93">
        <f>SUM(G52:G55)</f>
        <v>19838.3</v>
      </c>
      <c r="H56" s="93">
        <f>SUM(H52:H55)</f>
        <v>4536</v>
      </c>
      <c r="I56" s="93">
        <f aca="true" t="shared" si="6" ref="I56:Q56">SUM(I52:I55)</f>
        <v>0</v>
      </c>
      <c r="J56" s="93">
        <f t="shared" si="6"/>
        <v>0</v>
      </c>
      <c r="K56" s="93">
        <f t="shared" si="6"/>
        <v>9307.9</v>
      </c>
      <c r="L56" s="93">
        <f t="shared" si="6"/>
        <v>1971.3</v>
      </c>
      <c r="M56" s="93">
        <f t="shared" si="6"/>
        <v>0</v>
      </c>
      <c r="N56" s="93">
        <f t="shared" si="6"/>
        <v>0</v>
      </c>
      <c r="O56" s="93">
        <f>SUM(O52:O55)</f>
        <v>9307.9</v>
      </c>
      <c r="P56" s="93">
        <f t="shared" si="6"/>
        <v>1971.3</v>
      </c>
      <c r="Q56" s="102">
        <f t="shared" si="6"/>
        <v>0</v>
      </c>
    </row>
    <row r="57" spans="1:19" ht="33" customHeight="1">
      <c r="A57" s="65" t="s">
        <v>203</v>
      </c>
      <c r="B57" s="155" t="s">
        <v>204</v>
      </c>
      <c r="C57" s="156" t="s">
        <v>120</v>
      </c>
      <c r="D57" s="129">
        <v>2015</v>
      </c>
      <c r="E57" s="129">
        <v>2018</v>
      </c>
      <c r="F57" s="67"/>
      <c r="G57" s="67">
        <v>24184.7</v>
      </c>
      <c r="H57" s="136">
        <v>3392.7</v>
      </c>
      <c r="I57" s="136"/>
      <c r="J57" s="136"/>
      <c r="K57" s="136">
        <v>4884.1</v>
      </c>
      <c r="L57" s="136">
        <f>S57+R57</f>
        <v>556.2</v>
      </c>
      <c r="M57" s="136"/>
      <c r="N57" s="136"/>
      <c r="O57" s="136">
        <v>4884.1</v>
      </c>
      <c r="P57" s="64">
        <f>S57+R57</f>
        <v>556.2</v>
      </c>
      <c r="Q57" s="64"/>
      <c r="R57">
        <v>353.6</v>
      </c>
      <c r="S57" s="160">
        <v>202.6</v>
      </c>
    </row>
    <row r="58" spans="1:19" ht="33" customHeight="1">
      <c r="A58" s="49"/>
      <c r="B58" s="90"/>
      <c r="C58" s="46"/>
      <c r="D58" s="47"/>
      <c r="E58" s="47"/>
      <c r="F58" s="48"/>
      <c r="G58" s="48"/>
      <c r="H58" s="89"/>
      <c r="I58" s="89"/>
      <c r="J58" s="89"/>
      <c r="K58" s="159"/>
      <c r="L58" s="159"/>
      <c r="M58" s="89"/>
      <c r="N58" s="89"/>
      <c r="O58" s="89"/>
      <c r="P58" s="64"/>
      <c r="Q58" s="64"/>
      <c r="R58">
        <v>709</v>
      </c>
      <c r="S58">
        <v>840.3</v>
      </c>
    </row>
    <row r="59" spans="1:19" ht="33" customHeight="1" thickBot="1">
      <c r="A59" s="130"/>
      <c r="B59" s="131" t="s">
        <v>58</v>
      </c>
      <c r="C59" s="132"/>
      <c r="D59" s="133"/>
      <c r="E59" s="133"/>
      <c r="F59" s="133"/>
      <c r="G59" s="158">
        <f>G57+G56+G50+G48</f>
        <v>328022.4</v>
      </c>
      <c r="H59" s="158">
        <f aca="true" t="shared" si="7" ref="H59:Q59">H57+H56+H50+H48</f>
        <v>83764.5</v>
      </c>
      <c r="I59" s="158">
        <f t="shared" si="7"/>
        <v>0</v>
      </c>
      <c r="J59" s="158">
        <f t="shared" si="7"/>
        <v>0</v>
      </c>
      <c r="K59" s="158">
        <f t="shared" si="7"/>
        <v>172041.6</v>
      </c>
      <c r="L59" s="158">
        <f t="shared" si="7"/>
        <v>50094.9</v>
      </c>
      <c r="M59" s="158">
        <f t="shared" si="7"/>
        <v>0</v>
      </c>
      <c r="N59" s="158">
        <f t="shared" si="7"/>
        <v>0</v>
      </c>
      <c r="O59" s="158">
        <f t="shared" si="7"/>
        <v>172041.6</v>
      </c>
      <c r="P59" s="158">
        <f t="shared" si="7"/>
        <v>50094.9</v>
      </c>
      <c r="Q59" s="158">
        <f t="shared" si="7"/>
        <v>0</v>
      </c>
      <c r="R59" s="167">
        <f>K59/G59</f>
        <v>0.5244812549386871</v>
      </c>
      <c r="S59" s="167">
        <f>L59/H59</f>
        <v>0.5980445176655982</v>
      </c>
    </row>
    <row r="60" spans="1:19" ht="31.5" customHeight="1">
      <c r="A60" s="177" t="s">
        <v>103</v>
      </c>
      <c r="B60" s="178"/>
      <c r="C60" s="178"/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79"/>
      <c r="S60">
        <v>0</v>
      </c>
    </row>
    <row r="61" spans="1:17" ht="57" customHeight="1">
      <c r="A61" s="44" t="s">
        <v>101</v>
      </c>
      <c r="B61" s="45" t="s">
        <v>102</v>
      </c>
      <c r="C61" s="100"/>
      <c r="D61" s="100"/>
      <c r="E61" s="100"/>
      <c r="F61" s="100"/>
      <c r="G61" s="100"/>
      <c r="H61" s="48"/>
      <c r="I61" s="48"/>
      <c r="J61" s="48"/>
      <c r="K61" s="48"/>
      <c r="L61" s="48"/>
      <c r="M61" s="48"/>
      <c r="N61" s="48"/>
      <c r="O61" s="48"/>
      <c r="P61" s="48"/>
      <c r="Q61" s="48"/>
    </row>
    <row r="62" spans="1:17" ht="51.75" customHeight="1">
      <c r="A62" s="49" t="s">
        <v>104</v>
      </c>
      <c r="B62" s="45" t="s">
        <v>47</v>
      </c>
      <c r="C62" s="46" t="s">
        <v>120</v>
      </c>
      <c r="D62" s="47">
        <v>2015</v>
      </c>
      <c r="E62" s="47">
        <v>2017</v>
      </c>
      <c r="F62" s="48"/>
      <c r="G62" s="48"/>
      <c r="H62" s="48">
        <v>1573</v>
      </c>
      <c r="I62" s="48"/>
      <c r="J62" s="48"/>
      <c r="K62" s="48"/>
      <c r="L62" s="48">
        <v>640.1</v>
      </c>
      <c r="M62" s="48"/>
      <c r="N62" s="48"/>
      <c r="O62" s="48"/>
      <c r="P62" s="48">
        <v>640.1</v>
      </c>
      <c r="Q62" s="48"/>
    </row>
    <row r="63" spans="1:17" ht="38.25">
      <c r="A63" s="49" t="s">
        <v>105</v>
      </c>
      <c r="B63" s="45" t="s">
        <v>48</v>
      </c>
      <c r="C63" s="46" t="s">
        <v>120</v>
      </c>
      <c r="D63" s="47">
        <v>2015</v>
      </c>
      <c r="E63" s="47">
        <v>2018</v>
      </c>
      <c r="F63" s="48"/>
      <c r="G63" s="48"/>
      <c r="H63" s="48">
        <v>12997</v>
      </c>
      <c r="I63" s="48"/>
      <c r="J63" s="48"/>
      <c r="K63" s="48"/>
      <c r="L63" s="48">
        <v>5738</v>
      </c>
      <c r="M63" s="48"/>
      <c r="N63" s="48"/>
      <c r="O63" s="48"/>
      <c r="P63" s="48">
        <v>5738</v>
      </c>
      <c r="Q63" s="48"/>
    </row>
    <row r="64" spans="1:17" ht="35.25" customHeight="1">
      <c r="A64" s="49" t="s">
        <v>106</v>
      </c>
      <c r="B64" s="45" t="s">
        <v>49</v>
      </c>
      <c r="C64" s="46" t="s">
        <v>120</v>
      </c>
      <c r="D64" s="47">
        <v>2015</v>
      </c>
      <c r="E64" s="47">
        <v>2018</v>
      </c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</row>
    <row r="65" spans="1:17" ht="26.25" customHeight="1">
      <c r="A65" s="49" t="s">
        <v>107</v>
      </c>
      <c r="B65" s="45" t="s">
        <v>50</v>
      </c>
      <c r="C65" s="46" t="s">
        <v>120</v>
      </c>
      <c r="D65" s="47">
        <v>2015</v>
      </c>
      <c r="E65" s="47">
        <v>2018</v>
      </c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</row>
    <row r="66" spans="1:17" ht="27.75" customHeight="1" thickBot="1">
      <c r="A66" s="50" t="s">
        <v>108</v>
      </c>
      <c r="B66" s="66" t="s">
        <v>51</v>
      </c>
      <c r="C66" s="52" t="s">
        <v>120</v>
      </c>
      <c r="D66" s="47">
        <v>2015</v>
      </c>
      <c r="E66" s="47">
        <v>2018</v>
      </c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</row>
    <row r="67" spans="1:19" ht="27.75" customHeight="1" thickBot="1">
      <c r="A67" s="101"/>
      <c r="B67" s="92" t="s">
        <v>58</v>
      </c>
      <c r="C67" s="93"/>
      <c r="D67" s="93"/>
      <c r="E67" s="93"/>
      <c r="F67" s="93"/>
      <c r="G67" s="93"/>
      <c r="H67" s="93">
        <f>SUM(H62:H66)</f>
        <v>14570</v>
      </c>
      <c r="I67" s="93">
        <f aca="true" t="shared" si="8" ref="I67:Q67">SUM(I62:I66)</f>
        <v>0</v>
      </c>
      <c r="J67" s="93">
        <f t="shared" si="8"/>
        <v>0</v>
      </c>
      <c r="K67" s="93">
        <f t="shared" si="8"/>
        <v>0</v>
      </c>
      <c r="L67" s="93">
        <f>SUM(L62:L66)</f>
        <v>6378.1</v>
      </c>
      <c r="M67" s="93">
        <f t="shared" si="8"/>
        <v>0</v>
      </c>
      <c r="N67" s="93">
        <f t="shared" si="8"/>
        <v>0</v>
      </c>
      <c r="O67" s="93">
        <f t="shared" si="8"/>
        <v>0</v>
      </c>
      <c r="P67" s="93">
        <f>SUM(P62:P66)</f>
        <v>6378.1</v>
      </c>
      <c r="Q67" s="102">
        <f t="shared" si="8"/>
        <v>0</v>
      </c>
      <c r="S67" s="140">
        <f>L67/H67</f>
        <v>0.4377556623198353</v>
      </c>
    </row>
    <row r="68" spans="1:17" ht="37.5" customHeight="1">
      <c r="A68" s="60" t="s">
        <v>109</v>
      </c>
      <c r="B68" s="103" t="s">
        <v>209</v>
      </c>
      <c r="C68" s="104" t="s">
        <v>120</v>
      </c>
      <c r="D68" s="105">
        <v>2015</v>
      </c>
      <c r="E68" s="105">
        <v>2018</v>
      </c>
      <c r="F68" s="106"/>
      <c r="G68" s="106"/>
      <c r="H68" s="106"/>
      <c r="I68" s="106"/>
      <c r="J68" s="106"/>
      <c r="K68" s="106"/>
      <c r="L68" s="64"/>
      <c r="M68" s="64"/>
      <c r="N68" s="64"/>
      <c r="O68" s="64"/>
      <c r="P68" s="64"/>
      <c r="Q68" s="106"/>
    </row>
    <row r="69" spans="1:17" ht="27.75" customHeight="1">
      <c r="A69" s="49" t="s">
        <v>110</v>
      </c>
      <c r="B69" s="45" t="s">
        <v>52</v>
      </c>
      <c r="C69" s="46" t="s">
        <v>120</v>
      </c>
      <c r="D69" s="47">
        <v>2015</v>
      </c>
      <c r="E69" s="105">
        <v>2018</v>
      </c>
      <c r="F69" s="48"/>
      <c r="G69" s="48"/>
      <c r="H69" s="48">
        <v>13752</v>
      </c>
      <c r="I69" s="48"/>
      <c r="J69" s="48"/>
      <c r="K69" s="48"/>
      <c r="L69" s="89">
        <v>7397.7</v>
      </c>
      <c r="M69" s="89"/>
      <c r="N69" s="89"/>
      <c r="O69" s="89"/>
      <c r="P69" s="89">
        <v>7397.7</v>
      </c>
      <c r="Q69" s="48"/>
    </row>
    <row r="70" spans="1:17" ht="26.25" thickBot="1">
      <c r="A70" s="50" t="s">
        <v>111</v>
      </c>
      <c r="B70" s="51" t="s">
        <v>53</v>
      </c>
      <c r="C70" s="52" t="s">
        <v>120</v>
      </c>
      <c r="D70" s="53">
        <v>2015</v>
      </c>
      <c r="E70" s="163">
        <v>2018</v>
      </c>
      <c r="F70" s="54"/>
      <c r="G70" s="54"/>
      <c r="H70" s="54">
        <v>12890</v>
      </c>
      <c r="I70" s="54"/>
      <c r="J70" s="54"/>
      <c r="K70" s="54"/>
      <c r="L70" s="107">
        <v>7223</v>
      </c>
      <c r="M70" s="107"/>
      <c r="N70" s="107"/>
      <c r="O70" s="107"/>
      <c r="P70" s="107">
        <v>7223</v>
      </c>
      <c r="Q70" s="54"/>
    </row>
    <row r="71" spans="1:17" ht="24.75" customHeight="1" thickBot="1">
      <c r="A71" s="55"/>
      <c r="B71" s="161" t="s">
        <v>58</v>
      </c>
      <c r="C71" s="164" t="s">
        <v>120</v>
      </c>
      <c r="D71" s="72">
        <v>2015</v>
      </c>
      <c r="E71" s="165">
        <v>2018</v>
      </c>
      <c r="F71" s="162"/>
      <c r="G71" s="75"/>
      <c r="H71" s="75">
        <f>H69+H70</f>
        <v>26642</v>
      </c>
      <c r="I71" s="75"/>
      <c r="J71" s="75"/>
      <c r="K71" s="75"/>
      <c r="L71" s="75">
        <f>L69+L70</f>
        <v>14620.7</v>
      </c>
      <c r="M71" s="75"/>
      <c r="N71" s="75"/>
      <c r="O71" s="75"/>
      <c r="P71" s="75">
        <f>P69+P70</f>
        <v>14620.7</v>
      </c>
      <c r="Q71" s="76">
        <f>SUM(Q61:Q70)</f>
        <v>0</v>
      </c>
    </row>
    <row r="72" spans="1:17" ht="39" customHeight="1">
      <c r="A72" s="60" t="s">
        <v>112</v>
      </c>
      <c r="B72" s="78" t="s">
        <v>206</v>
      </c>
      <c r="C72" s="156" t="s">
        <v>120</v>
      </c>
      <c r="D72" s="129">
        <v>2015</v>
      </c>
      <c r="E72" s="105">
        <v>2018</v>
      </c>
      <c r="F72" s="81"/>
      <c r="G72" s="81">
        <v>721.4</v>
      </c>
      <c r="H72" s="81">
        <v>190</v>
      </c>
      <c r="I72" s="81"/>
      <c r="J72" s="81"/>
      <c r="K72" s="81">
        <v>1101.4</v>
      </c>
      <c r="L72" s="81">
        <v>190</v>
      </c>
      <c r="M72" s="81"/>
      <c r="N72" s="81"/>
      <c r="O72" s="81">
        <v>1101.4</v>
      </c>
      <c r="P72" s="81">
        <v>190</v>
      </c>
      <c r="Q72" s="81"/>
    </row>
    <row r="73" spans="1:19" ht="25.5" customHeight="1">
      <c r="A73" s="108"/>
      <c r="B73" s="109" t="s">
        <v>125</v>
      </c>
      <c r="C73" s="99"/>
      <c r="D73" s="110"/>
      <c r="E73" s="110"/>
      <c r="F73" s="110"/>
      <c r="G73" s="110">
        <f>G72</f>
        <v>721.4</v>
      </c>
      <c r="H73" s="111">
        <f>H72+H71+H67</f>
        <v>41402</v>
      </c>
      <c r="I73" s="111">
        <f aca="true" t="shared" si="9" ref="I73:Q73">I72+I71+I67</f>
        <v>0</v>
      </c>
      <c r="J73" s="111">
        <f t="shared" si="9"/>
        <v>0</v>
      </c>
      <c r="K73" s="111">
        <f t="shared" si="9"/>
        <v>1101.4</v>
      </c>
      <c r="L73" s="111">
        <f t="shared" si="9"/>
        <v>21188.800000000003</v>
      </c>
      <c r="M73" s="111">
        <f t="shared" si="9"/>
        <v>0</v>
      </c>
      <c r="N73" s="111">
        <f t="shared" si="9"/>
        <v>0</v>
      </c>
      <c r="O73" s="111">
        <f t="shared" si="9"/>
        <v>1101.4</v>
      </c>
      <c r="P73" s="111">
        <f t="shared" si="9"/>
        <v>21188.800000000003</v>
      </c>
      <c r="Q73" s="111">
        <f t="shared" si="9"/>
        <v>0</v>
      </c>
      <c r="S73" s="168">
        <f>L73/H73</f>
        <v>0.5117820395149993</v>
      </c>
    </row>
    <row r="74" spans="1:17" ht="31.5" customHeight="1">
      <c r="A74" s="180" t="s">
        <v>115</v>
      </c>
      <c r="B74" s="181"/>
      <c r="C74" s="181"/>
      <c r="D74" s="181"/>
      <c r="E74" s="181"/>
      <c r="F74" s="181"/>
      <c r="G74" s="181"/>
      <c r="H74" s="181"/>
      <c r="I74" s="181"/>
      <c r="J74" s="181"/>
      <c r="K74" s="181"/>
      <c r="L74" s="181"/>
      <c r="M74" s="181"/>
      <c r="N74" s="181"/>
      <c r="O74" s="181"/>
      <c r="P74" s="181"/>
      <c r="Q74" s="182"/>
    </row>
    <row r="75" spans="1:17" ht="31.5" customHeight="1">
      <c r="A75" s="44" t="s">
        <v>113</v>
      </c>
      <c r="B75" s="45" t="s">
        <v>114</v>
      </c>
      <c r="C75" s="46" t="s">
        <v>120</v>
      </c>
      <c r="D75" s="47">
        <v>2015</v>
      </c>
      <c r="E75" s="47">
        <v>2017</v>
      </c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</row>
    <row r="76" spans="1:17" ht="25.5">
      <c r="A76" s="49" t="s">
        <v>116</v>
      </c>
      <c r="B76" s="45" t="s">
        <v>54</v>
      </c>
      <c r="C76" s="46" t="s">
        <v>120</v>
      </c>
      <c r="D76" s="47">
        <v>2015</v>
      </c>
      <c r="E76" s="47">
        <v>2017</v>
      </c>
      <c r="F76" s="48"/>
      <c r="G76" s="48">
        <v>16</v>
      </c>
      <c r="H76" s="48">
        <v>7404</v>
      </c>
      <c r="I76" s="48"/>
      <c r="J76" s="48"/>
      <c r="K76" s="48">
        <v>465</v>
      </c>
      <c r="L76" s="48">
        <v>1115.3</v>
      </c>
      <c r="M76" s="48"/>
      <c r="N76" s="48"/>
      <c r="O76" s="48">
        <v>465</v>
      </c>
      <c r="P76" s="48">
        <v>1115.3</v>
      </c>
      <c r="Q76" s="48"/>
    </row>
    <row r="77" spans="1:17" ht="25.5">
      <c r="A77" s="49" t="s">
        <v>117</v>
      </c>
      <c r="B77" s="45" t="s">
        <v>55</v>
      </c>
      <c r="C77" s="46" t="s">
        <v>120</v>
      </c>
      <c r="D77" s="47">
        <v>2015</v>
      </c>
      <c r="E77" s="47">
        <v>2017</v>
      </c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</row>
    <row r="78" spans="1:17" ht="15" customHeight="1">
      <c r="A78" s="49" t="s">
        <v>118</v>
      </c>
      <c r="B78" s="45" t="s">
        <v>56</v>
      </c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</row>
    <row r="79" spans="1:17" ht="18.75" customHeight="1" thickBot="1">
      <c r="A79" s="50" t="s">
        <v>119</v>
      </c>
      <c r="B79" s="112" t="s">
        <v>57</v>
      </c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</row>
    <row r="80" spans="1:19" ht="27" customHeight="1" thickBot="1">
      <c r="A80" s="98"/>
      <c r="B80" s="113" t="s">
        <v>126</v>
      </c>
      <c r="C80" s="87"/>
      <c r="D80" s="87"/>
      <c r="E80" s="87"/>
      <c r="F80" s="87"/>
      <c r="G80" s="87">
        <f>SUM(G75:G79)</f>
        <v>16</v>
      </c>
      <c r="H80" s="87">
        <f aca="true" t="shared" si="10" ref="H80:Q80">SUM(H75:H79)</f>
        <v>7404</v>
      </c>
      <c r="I80" s="87">
        <f t="shared" si="10"/>
        <v>0</v>
      </c>
      <c r="J80" s="87">
        <f t="shared" si="10"/>
        <v>0</v>
      </c>
      <c r="K80" s="87">
        <f t="shared" si="10"/>
        <v>465</v>
      </c>
      <c r="L80" s="87">
        <f t="shared" si="10"/>
        <v>1115.3</v>
      </c>
      <c r="M80" s="87">
        <f t="shared" si="10"/>
        <v>0</v>
      </c>
      <c r="N80" s="87">
        <f t="shared" si="10"/>
        <v>0</v>
      </c>
      <c r="O80" s="87">
        <f t="shared" si="10"/>
        <v>465</v>
      </c>
      <c r="P80" s="87">
        <f t="shared" si="10"/>
        <v>1115.3</v>
      </c>
      <c r="Q80" s="88">
        <f t="shared" si="10"/>
        <v>0</v>
      </c>
      <c r="S80" s="169">
        <f>K80/H80</f>
        <v>0.06280388978930308</v>
      </c>
    </row>
    <row r="81" spans="1:17" ht="24.75" customHeight="1" thickBot="1">
      <c r="A81" s="114"/>
      <c r="B81" s="115" t="s">
        <v>178</v>
      </c>
      <c r="C81" s="98"/>
      <c r="D81" s="116"/>
      <c r="E81" s="116"/>
      <c r="F81" s="117"/>
      <c r="G81" s="117">
        <f>G80+G73+G59+G34</f>
        <v>558387.6000000001</v>
      </c>
      <c r="H81" s="117">
        <f aca="true" t="shared" si="11" ref="H81:Q81">H80+H73+H59+H34</f>
        <v>273098.6</v>
      </c>
      <c r="I81" s="117">
        <f t="shared" si="11"/>
        <v>0</v>
      </c>
      <c r="J81" s="117">
        <f t="shared" si="11"/>
        <v>0</v>
      </c>
      <c r="K81" s="117">
        <f t="shared" si="11"/>
        <v>282571.2</v>
      </c>
      <c r="L81" s="117">
        <f t="shared" si="11"/>
        <v>129430.1</v>
      </c>
      <c r="M81" s="117">
        <f t="shared" si="11"/>
        <v>0</v>
      </c>
      <c r="N81" s="117">
        <f t="shared" si="11"/>
        <v>0</v>
      </c>
      <c r="O81" s="117">
        <f t="shared" si="11"/>
        <v>282571.2</v>
      </c>
      <c r="P81" s="117">
        <f t="shared" si="11"/>
        <v>129430.1</v>
      </c>
      <c r="Q81" s="117">
        <f t="shared" si="11"/>
        <v>0</v>
      </c>
    </row>
    <row r="82" ht="24" customHeight="1">
      <c r="K82" s="30"/>
    </row>
    <row r="83" spans="8:17" ht="12.75">
      <c r="H83" s="30"/>
      <c r="I83" s="30"/>
      <c r="J83" s="30"/>
      <c r="K83" s="30"/>
      <c r="L83" s="30"/>
      <c r="M83" s="30"/>
      <c r="N83" s="30"/>
      <c r="O83" s="30"/>
      <c r="P83" s="30"/>
      <c r="Q83" s="30"/>
    </row>
    <row r="84" spans="6:17" ht="13.5" thickBot="1"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</row>
    <row r="85" spans="2:7" ht="13.5" thickBot="1">
      <c r="B85" s="24" t="s">
        <v>211</v>
      </c>
      <c r="G85" s="25"/>
    </row>
    <row r="86" spans="2:12" ht="12.75">
      <c r="B86" s="24" t="s">
        <v>212</v>
      </c>
      <c r="H86" s="30"/>
      <c r="K86" s="30"/>
      <c r="L86" s="30"/>
    </row>
    <row r="87" ht="12.75">
      <c r="B87" s="24" t="s">
        <v>213</v>
      </c>
    </row>
    <row r="88" spans="7:8" ht="12.75">
      <c r="G88" s="30"/>
      <c r="H88" s="30"/>
    </row>
    <row r="89" ht="12.75">
      <c r="B89" s="24" t="s">
        <v>210</v>
      </c>
    </row>
    <row r="90" ht="12.75">
      <c r="B90" s="24" t="s">
        <v>214</v>
      </c>
    </row>
  </sheetData>
  <sheetProtection/>
  <mergeCells count="14">
    <mergeCell ref="A74:Q74"/>
    <mergeCell ref="D9:D10"/>
    <mergeCell ref="E9:E10"/>
    <mergeCell ref="F9:I9"/>
    <mergeCell ref="J9:M9"/>
    <mergeCell ref="N9:Q9"/>
    <mergeCell ref="A9:A10"/>
    <mergeCell ref="B9:B10"/>
    <mergeCell ref="A12:Q12"/>
    <mergeCell ref="C9:C10"/>
    <mergeCell ref="A2:Q2"/>
    <mergeCell ref="A3:Q3"/>
    <mergeCell ref="A35:Q35"/>
    <mergeCell ref="A60:Q6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L59"/>
  <sheetViews>
    <sheetView zoomScalePageLayoutView="0" workbookViewId="0" topLeftCell="A34">
      <selection activeCell="A5" sqref="A5:E64"/>
    </sheetView>
  </sheetViews>
  <sheetFormatPr defaultColWidth="9.140625" defaultRowHeight="12.75"/>
  <cols>
    <col min="1" max="1" width="17.57421875" style="0" customWidth="1"/>
    <col min="2" max="2" width="11.8515625" style="0" customWidth="1"/>
    <col min="4" max="5" width="10.57421875" style="0" customWidth="1"/>
    <col min="9" max="9" width="10.7109375" style="0" customWidth="1"/>
  </cols>
  <sheetData>
    <row r="6" spans="1:5" ht="12.75">
      <c r="A6" s="15"/>
      <c r="B6" s="15"/>
      <c r="C6" s="15" t="s">
        <v>129</v>
      </c>
      <c r="D6" s="15" t="s">
        <v>130</v>
      </c>
      <c r="E6" s="15" t="s">
        <v>131</v>
      </c>
    </row>
    <row r="7" spans="1:5" ht="12.75">
      <c r="A7" s="15" t="s">
        <v>136</v>
      </c>
      <c r="B7" s="15" t="s">
        <v>128</v>
      </c>
      <c r="C7" s="15">
        <v>110023</v>
      </c>
      <c r="D7" s="15">
        <v>159295.7</v>
      </c>
      <c r="E7" s="15">
        <v>157872.1</v>
      </c>
    </row>
    <row r="8" spans="1:5" ht="12.75">
      <c r="A8" s="15" t="s">
        <v>137</v>
      </c>
      <c r="B8" s="15" t="s">
        <v>133</v>
      </c>
      <c r="C8" s="15" t="s">
        <v>132</v>
      </c>
      <c r="D8" s="15">
        <v>11781.2</v>
      </c>
      <c r="E8" s="15">
        <v>11781.2</v>
      </c>
    </row>
    <row r="9" spans="1:5" ht="12.75">
      <c r="A9" s="15"/>
      <c r="B9" s="15" t="s">
        <v>134</v>
      </c>
      <c r="C9" s="15" t="s">
        <v>135</v>
      </c>
      <c r="D9" s="15">
        <v>80</v>
      </c>
      <c r="E9" s="15">
        <v>79.9</v>
      </c>
    </row>
    <row r="10" spans="1:5" ht="12.75">
      <c r="A10" s="15" t="s">
        <v>138</v>
      </c>
      <c r="B10" s="15" t="s">
        <v>140</v>
      </c>
      <c r="C10" s="15" t="s">
        <v>139</v>
      </c>
      <c r="D10" s="15">
        <v>132384</v>
      </c>
      <c r="E10" s="15">
        <v>132384</v>
      </c>
    </row>
    <row r="11" spans="1:5" ht="13.5" thickBot="1">
      <c r="A11" s="17"/>
      <c r="B11" s="17" t="s">
        <v>133</v>
      </c>
      <c r="C11" s="17" t="s">
        <v>139</v>
      </c>
      <c r="D11" s="17">
        <v>11182.8</v>
      </c>
      <c r="E11" s="17">
        <v>11182.8</v>
      </c>
    </row>
    <row r="12" spans="1:5" ht="13.5" thickBot="1">
      <c r="A12" s="28"/>
      <c r="B12" s="27"/>
      <c r="C12" s="27"/>
      <c r="D12" s="27">
        <f>SUM(D7:D11)</f>
        <v>314723.7</v>
      </c>
      <c r="E12" s="27">
        <f>SUM(E7:E11)</f>
        <v>313300</v>
      </c>
    </row>
    <row r="13" spans="1:5" ht="12.75">
      <c r="A13" s="18" t="s">
        <v>141</v>
      </c>
      <c r="B13" s="18" t="s">
        <v>140</v>
      </c>
      <c r="C13" s="18">
        <v>117136</v>
      </c>
      <c r="D13" s="18">
        <v>8686</v>
      </c>
      <c r="E13" s="18">
        <v>8463.5</v>
      </c>
    </row>
    <row r="14" spans="1:5" ht="13.5" thickBot="1">
      <c r="A14" s="17"/>
      <c r="B14" s="17" t="s">
        <v>133</v>
      </c>
      <c r="C14" s="17" t="s">
        <v>142</v>
      </c>
      <c r="D14" s="17">
        <v>800</v>
      </c>
      <c r="E14" s="17">
        <v>736.2</v>
      </c>
    </row>
    <row r="15" spans="1:6" ht="13.5" thickBot="1">
      <c r="A15" s="32" t="s">
        <v>143</v>
      </c>
      <c r="B15" s="33"/>
      <c r="C15" s="33"/>
      <c r="D15" s="33">
        <f>SUM(D12:D14)</f>
        <v>324209.7</v>
      </c>
      <c r="E15" s="33">
        <f>SUM(E12:E14)</f>
        <v>322499.7</v>
      </c>
      <c r="F15">
        <f>E13+E14</f>
        <v>9199.7</v>
      </c>
    </row>
    <row r="16" spans="1:5" ht="12.75">
      <c r="A16" s="18"/>
      <c r="B16" s="18"/>
      <c r="C16" s="18" t="s">
        <v>144</v>
      </c>
      <c r="D16" s="18"/>
      <c r="E16" s="18"/>
    </row>
    <row r="17" spans="1:5" ht="12.75">
      <c r="A17" s="15" t="s">
        <v>145</v>
      </c>
      <c r="B17" s="15" t="s">
        <v>146</v>
      </c>
      <c r="C17" s="15"/>
      <c r="D17" s="15">
        <v>68170.4</v>
      </c>
      <c r="E17" s="15">
        <v>63727</v>
      </c>
    </row>
    <row r="18" spans="1:5" ht="12.75">
      <c r="A18" s="15" t="s">
        <v>133</v>
      </c>
      <c r="B18" s="15" t="s">
        <v>147</v>
      </c>
      <c r="C18" s="15"/>
      <c r="D18" s="15">
        <v>6287</v>
      </c>
      <c r="E18" s="15">
        <v>6282.6</v>
      </c>
    </row>
    <row r="19" spans="1:5" ht="12.75">
      <c r="A19" s="15" t="s">
        <v>148</v>
      </c>
      <c r="B19" s="15" t="s">
        <v>149</v>
      </c>
      <c r="C19" s="15" t="s">
        <v>150</v>
      </c>
      <c r="D19" s="15">
        <v>264026.3</v>
      </c>
      <c r="E19" s="15">
        <v>264026.3</v>
      </c>
    </row>
    <row r="20" spans="1:5" ht="12.75">
      <c r="A20" s="15"/>
      <c r="B20" s="15"/>
      <c r="C20" s="15" t="s">
        <v>151</v>
      </c>
      <c r="D20" s="15">
        <v>34780.5</v>
      </c>
      <c r="E20" s="15">
        <v>34780.5</v>
      </c>
    </row>
    <row r="21" spans="1:5" ht="12.75">
      <c r="A21" s="15" t="s">
        <v>153</v>
      </c>
      <c r="B21" s="15" t="s">
        <v>152</v>
      </c>
      <c r="C21" s="15"/>
      <c r="D21" s="15">
        <v>40</v>
      </c>
      <c r="E21" s="15">
        <v>40</v>
      </c>
    </row>
    <row r="22" spans="1:5" ht="12.75">
      <c r="A22" s="15" t="s">
        <v>153</v>
      </c>
      <c r="B22" s="15" t="s">
        <v>152</v>
      </c>
      <c r="C22" s="15"/>
      <c r="D22" s="15">
        <v>80</v>
      </c>
      <c r="E22" s="15">
        <v>80</v>
      </c>
    </row>
    <row r="23" spans="1:5" ht="12.75">
      <c r="A23" s="26" t="s">
        <v>155</v>
      </c>
      <c r="B23" s="26" t="s">
        <v>154</v>
      </c>
      <c r="C23" s="26"/>
      <c r="D23" s="26">
        <v>896</v>
      </c>
      <c r="E23" s="26">
        <v>896</v>
      </c>
    </row>
    <row r="24" spans="1:5" ht="12.75">
      <c r="A24" s="26" t="s">
        <v>156</v>
      </c>
      <c r="B24" s="26" t="s">
        <v>157</v>
      </c>
      <c r="C24" s="26"/>
      <c r="D24" s="26">
        <v>814.6</v>
      </c>
      <c r="E24" s="26">
        <v>814.6</v>
      </c>
    </row>
    <row r="25" spans="1:5" ht="12.75">
      <c r="A25" s="15" t="s">
        <v>158</v>
      </c>
      <c r="B25" s="15" t="s">
        <v>159</v>
      </c>
      <c r="C25" s="15"/>
      <c r="D25" s="15">
        <v>273.4</v>
      </c>
      <c r="E25" s="15">
        <v>260</v>
      </c>
    </row>
    <row r="26" spans="1:5" ht="12.75">
      <c r="A26" s="15"/>
      <c r="B26" s="15"/>
      <c r="C26" s="15"/>
      <c r="D26" s="15">
        <v>89.8</v>
      </c>
      <c r="E26" s="15">
        <v>89.8</v>
      </c>
    </row>
    <row r="27" spans="1:5" ht="12.75">
      <c r="A27" s="15"/>
      <c r="B27" s="15"/>
      <c r="C27" s="15"/>
      <c r="D27" s="15">
        <v>4.3</v>
      </c>
      <c r="E27" s="15">
        <v>4.3</v>
      </c>
    </row>
    <row r="28" spans="1:5" ht="13.5" thickBot="1">
      <c r="A28" s="42"/>
      <c r="B28" s="43"/>
      <c r="C28" s="43"/>
      <c r="D28" s="43">
        <f>SUM(D17:D27)</f>
        <v>375462.29999999993</v>
      </c>
      <c r="E28" s="43">
        <f>SUM(E17:E26)</f>
        <v>370996.8</v>
      </c>
    </row>
    <row r="29" spans="1:12" ht="12.75">
      <c r="A29" s="38" t="s">
        <v>177</v>
      </c>
      <c r="B29" s="18">
        <v>127144</v>
      </c>
      <c r="C29" s="18"/>
      <c r="D29" s="18">
        <v>2649.2</v>
      </c>
      <c r="E29" s="18">
        <v>2649.2</v>
      </c>
      <c r="I29">
        <v>3880.3</v>
      </c>
      <c r="J29">
        <v>176.7</v>
      </c>
      <c r="K29">
        <v>1928.4</v>
      </c>
      <c r="L29">
        <f>I29-J29-K29</f>
        <v>1775.2000000000003</v>
      </c>
    </row>
    <row r="30" spans="1:12" ht="13.5" thickBot="1">
      <c r="A30" s="17"/>
      <c r="B30" s="17"/>
      <c r="C30" s="17"/>
      <c r="D30" s="17">
        <v>16012.8</v>
      </c>
      <c r="E30" s="17">
        <v>16012.8</v>
      </c>
      <c r="I30">
        <v>7866.9</v>
      </c>
      <c r="K30">
        <v>3947</v>
      </c>
      <c r="L30">
        <v>3919.8</v>
      </c>
    </row>
    <row r="31" spans="1:12" ht="13.5" thickBot="1">
      <c r="A31" s="28"/>
      <c r="B31" s="27"/>
      <c r="C31" s="27"/>
      <c r="D31" s="25">
        <f>SUM(D29:D30)</f>
        <v>18662</v>
      </c>
      <c r="E31" s="29">
        <f>SUM(E29:E30)</f>
        <v>18662</v>
      </c>
      <c r="I31">
        <v>1984</v>
      </c>
      <c r="J31">
        <v>896</v>
      </c>
      <c r="L31">
        <f>I31-J31-J32</f>
        <v>273.4</v>
      </c>
    </row>
    <row r="32" spans="1:10" ht="12.75">
      <c r="A32" s="18"/>
      <c r="B32" s="18"/>
      <c r="C32" s="18"/>
      <c r="D32" s="18">
        <v>120</v>
      </c>
      <c r="E32" s="18">
        <v>120</v>
      </c>
      <c r="J32">
        <v>814.6</v>
      </c>
    </row>
    <row r="33" spans="1:9" ht="12.75">
      <c r="A33" s="18"/>
      <c r="B33" s="18"/>
      <c r="C33" s="18"/>
      <c r="D33" s="18">
        <v>6</v>
      </c>
      <c r="E33" s="18">
        <v>6</v>
      </c>
      <c r="I33">
        <f>SUM(I29:I32)</f>
        <v>13731.2</v>
      </c>
    </row>
    <row r="34" spans="1:5" ht="12.75">
      <c r="A34" s="35" t="s">
        <v>173</v>
      </c>
      <c r="B34" s="15"/>
      <c r="C34" s="15"/>
      <c r="D34" s="15">
        <v>4191.8</v>
      </c>
      <c r="E34" s="15">
        <v>4140.2</v>
      </c>
    </row>
    <row r="35" spans="1:5" ht="12.75">
      <c r="A35" s="34" t="s">
        <v>160</v>
      </c>
      <c r="B35" s="34"/>
      <c r="C35" s="34"/>
      <c r="D35" s="34">
        <f>D34+D33+D32+D31+D28</f>
        <v>398442.0999999999</v>
      </c>
      <c r="E35" s="34">
        <f>E34+E33+E32+E31+E28</f>
        <v>393925</v>
      </c>
    </row>
    <row r="36" spans="1:11" ht="12.75">
      <c r="A36" s="36" t="s">
        <v>161</v>
      </c>
      <c r="B36" s="37"/>
      <c r="C36" s="37"/>
      <c r="D36" s="37">
        <v>16994.8</v>
      </c>
      <c r="E36" s="37">
        <v>16055.4</v>
      </c>
      <c r="K36">
        <v>80.5</v>
      </c>
    </row>
    <row r="37" spans="1:5" ht="12.75">
      <c r="A37" s="36"/>
      <c r="B37" s="37"/>
      <c r="C37" s="37"/>
      <c r="D37" s="37">
        <v>23930</v>
      </c>
      <c r="E37" s="37">
        <v>23930</v>
      </c>
    </row>
    <row r="38" spans="1:5" ht="12.75">
      <c r="A38" s="35" t="s">
        <v>162</v>
      </c>
      <c r="B38" s="15"/>
      <c r="C38" s="15"/>
      <c r="D38" s="15">
        <v>3003.7</v>
      </c>
      <c r="E38" s="15">
        <v>3003.7</v>
      </c>
    </row>
    <row r="39" spans="1:5" ht="13.5" thickBot="1">
      <c r="A39" s="17"/>
      <c r="B39" s="17"/>
      <c r="C39" s="17"/>
      <c r="D39" s="17">
        <v>6015.7</v>
      </c>
      <c r="E39" s="17">
        <v>6015.7</v>
      </c>
    </row>
    <row r="40" spans="1:5" ht="13.5" thickBot="1">
      <c r="A40" s="32"/>
      <c r="B40" s="33"/>
      <c r="C40" s="33"/>
      <c r="D40" s="33">
        <f>SUM(D38:D39)</f>
        <v>9019.4</v>
      </c>
      <c r="E40" s="33">
        <f>SUM(E38:E39)</f>
        <v>9019.4</v>
      </c>
    </row>
    <row r="41" spans="1:5" ht="12.75">
      <c r="A41" s="38" t="s">
        <v>129</v>
      </c>
      <c r="B41" s="18"/>
      <c r="C41" s="18"/>
      <c r="D41" s="18"/>
      <c r="E41" s="18"/>
    </row>
    <row r="42" spans="1:5" ht="12.75">
      <c r="A42" s="35" t="s">
        <v>163</v>
      </c>
      <c r="B42" s="15"/>
      <c r="C42" s="15"/>
      <c r="D42" s="15"/>
      <c r="E42" s="15"/>
    </row>
    <row r="43" spans="1:5" ht="12.75">
      <c r="A43" s="35" t="s">
        <v>164</v>
      </c>
      <c r="B43" s="35" t="s">
        <v>165</v>
      </c>
      <c r="C43" s="15"/>
      <c r="D43" s="15">
        <v>861.9</v>
      </c>
      <c r="E43" s="15">
        <v>861.3</v>
      </c>
    </row>
    <row r="44" spans="1:5" ht="12.75">
      <c r="A44" s="15"/>
      <c r="B44" s="35" t="s">
        <v>166</v>
      </c>
      <c r="C44" s="15"/>
      <c r="D44" s="15">
        <v>1640.5</v>
      </c>
      <c r="E44" s="15">
        <v>1640.5</v>
      </c>
    </row>
    <row r="45" spans="1:11" ht="12.75">
      <c r="A45" s="39"/>
      <c r="B45" s="39"/>
      <c r="C45" s="39"/>
      <c r="D45" s="39">
        <f>SUM(D43:D44)</f>
        <v>2502.4</v>
      </c>
      <c r="E45" s="39">
        <f>SUM(E43:E44)</f>
        <v>2501.8</v>
      </c>
      <c r="G45" s="24" t="s">
        <v>159</v>
      </c>
      <c r="K45" s="24" t="s">
        <v>154</v>
      </c>
    </row>
    <row r="46" spans="1:11" ht="12.75">
      <c r="A46" s="35" t="s">
        <v>167</v>
      </c>
      <c r="B46" s="35" t="s">
        <v>159</v>
      </c>
      <c r="C46" s="15"/>
      <c r="D46" s="15">
        <v>1928.4</v>
      </c>
      <c r="E46" s="15">
        <v>1928.4</v>
      </c>
      <c r="F46" s="24" t="s">
        <v>168</v>
      </c>
      <c r="G46">
        <v>3703.5</v>
      </c>
      <c r="H46">
        <v>1928.4</v>
      </c>
      <c r="I46">
        <f>G46-H46</f>
        <v>1775.1</v>
      </c>
      <c r="K46" s="26">
        <v>896</v>
      </c>
    </row>
    <row r="47" spans="1:11" ht="12.75">
      <c r="A47" s="35" t="s">
        <v>169</v>
      </c>
      <c r="B47" s="15"/>
      <c r="C47" s="15"/>
      <c r="D47" s="15">
        <v>3947</v>
      </c>
      <c r="E47" s="15">
        <v>3947</v>
      </c>
      <c r="G47">
        <v>3919.8</v>
      </c>
      <c r="K47" s="26">
        <v>814.6</v>
      </c>
    </row>
    <row r="48" spans="1:11" ht="12.75">
      <c r="A48" s="35" t="s">
        <v>170</v>
      </c>
      <c r="B48" s="35" t="s">
        <v>171</v>
      </c>
      <c r="C48" s="15"/>
      <c r="D48" s="15">
        <v>3919.8</v>
      </c>
      <c r="E48" s="15">
        <v>3869.2</v>
      </c>
      <c r="K48" s="15">
        <v>273.3</v>
      </c>
    </row>
    <row r="49" spans="1:11" ht="12.75">
      <c r="A49" s="35"/>
      <c r="B49" s="35" t="s">
        <v>175</v>
      </c>
      <c r="C49" s="15"/>
      <c r="D49" s="15">
        <v>1775.1</v>
      </c>
      <c r="E49" s="15">
        <v>1771</v>
      </c>
      <c r="K49" s="15"/>
    </row>
    <row r="50" spans="1:11" ht="12.75">
      <c r="A50" s="35" t="s">
        <v>176</v>
      </c>
      <c r="B50" s="15"/>
      <c r="C50" s="15"/>
      <c r="D50" s="15">
        <v>178</v>
      </c>
      <c r="E50" s="15">
        <v>170</v>
      </c>
      <c r="G50">
        <v>7866.8</v>
      </c>
      <c r="K50" s="15">
        <f>SUM(K46:K48)</f>
        <v>1983.8999999999999</v>
      </c>
    </row>
    <row r="51" spans="1:8" ht="12.75">
      <c r="A51" s="40" t="s">
        <v>174</v>
      </c>
      <c r="B51" s="17"/>
      <c r="C51" s="17"/>
      <c r="D51" s="17"/>
      <c r="E51" s="17"/>
      <c r="G51">
        <v>3947</v>
      </c>
      <c r="H51">
        <f>G50-G51</f>
        <v>3919.8</v>
      </c>
    </row>
    <row r="52" spans="1:5" ht="13.5" thickBot="1">
      <c r="A52" s="17"/>
      <c r="B52" s="40"/>
      <c r="C52" s="17"/>
      <c r="D52" s="17">
        <v>1292.3</v>
      </c>
      <c r="E52" s="17">
        <v>1292.3</v>
      </c>
    </row>
    <row r="53" spans="1:5" ht="13.5" thickBot="1">
      <c r="A53" s="28"/>
      <c r="B53" s="41"/>
      <c r="C53" s="27"/>
      <c r="D53" s="33">
        <f>SUM(D46:D52)</f>
        <v>13040.6</v>
      </c>
      <c r="E53" s="33">
        <f>SUM(E46:E52)</f>
        <v>12977.899999999998</v>
      </c>
    </row>
    <row r="54" spans="1:5" ht="12.75">
      <c r="A54" s="38" t="s">
        <v>172</v>
      </c>
      <c r="B54" s="18"/>
      <c r="C54" s="18"/>
      <c r="D54" s="18">
        <v>658.2</v>
      </c>
      <c r="E54" s="18">
        <v>658.2</v>
      </c>
    </row>
    <row r="55" spans="1:5" ht="13.5" thickBot="1">
      <c r="A55" s="17"/>
      <c r="B55" s="17"/>
      <c r="C55" s="17"/>
      <c r="D55" s="17">
        <v>191</v>
      </c>
      <c r="E55" s="17">
        <v>190.8</v>
      </c>
    </row>
    <row r="56" spans="1:5" ht="13.5" thickBot="1">
      <c r="A56" s="28"/>
      <c r="B56" s="27"/>
      <c r="C56" s="27"/>
      <c r="D56" s="33">
        <f>SUM(D54:D55)</f>
        <v>849.2</v>
      </c>
      <c r="E56" s="33">
        <f>SUM(E54:E55)</f>
        <v>849</v>
      </c>
    </row>
    <row r="57" spans="1:5" ht="12.75">
      <c r="A57" s="18"/>
      <c r="B57" s="18"/>
      <c r="C57" s="18"/>
      <c r="D57" s="18"/>
      <c r="E57" s="18"/>
    </row>
    <row r="58" spans="1:11" ht="12.75">
      <c r="A58" s="15"/>
      <c r="B58" s="15"/>
      <c r="C58" s="15"/>
      <c r="D58" s="15">
        <f>D56+D53+D45+D40+D37+D36+D35+D15</f>
        <v>788988.2</v>
      </c>
      <c r="E58" s="15">
        <f>E56+E53+E45+E40+E37+E36+E35+E15</f>
        <v>781758.2</v>
      </c>
      <c r="H58">
        <v>788988.2</v>
      </c>
      <c r="I58">
        <f>H58-D58</f>
        <v>0</v>
      </c>
      <c r="K58">
        <v>781758.2</v>
      </c>
    </row>
    <row r="59" ht="12.75">
      <c r="L59">
        <f>K58-E58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zoomScalePageLayoutView="0" workbookViewId="0" topLeftCell="A50">
      <selection activeCell="B40" sqref="B40"/>
    </sheetView>
  </sheetViews>
  <sheetFormatPr defaultColWidth="9.140625" defaultRowHeight="12.75"/>
  <cols>
    <col min="1" max="1" width="25.00390625" style="0" customWidth="1"/>
    <col min="2" max="2" width="24.421875" style="0" customWidth="1"/>
    <col min="3" max="3" width="23.28125" style="0" customWidth="1"/>
    <col min="4" max="4" width="18.8515625" style="0" customWidth="1"/>
    <col min="5" max="5" width="11.7109375" style="0" customWidth="1"/>
  </cols>
  <sheetData>
    <row r="1" spans="1:4" ht="48" customHeight="1">
      <c r="A1" s="191" t="s">
        <v>20</v>
      </c>
      <c r="B1" s="191"/>
      <c r="C1" s="191"/>
      <c r="D1" s="191"/>
    </row>
    <row r="2" spans="1:4" ht="19.5" customHeight="1">
      <c r="A2" s="1" t="s">
        <v>14</v>
      </c>
      <c r="B2" s="1" t="s">
        <v>15</v>
      </c>
      <c r="C2" s="1" t="s">
        <v>17</v>
      </c>
      <c r="D2" s="1" t="s">
        <v>16</v>
      </c>
    </row>
    <row r="3" spans="1:4" ht="22.5" customHeight="1">
      <c r="A3" s="2" t="s">
        <v>0</v>
      </c>
      <c r="B3" s="12">
        <f>99990+50901.08+89175+18091.14+10800</f>
        <v>268957.22000000003</v>
      </c>
      <c r="C3" s="13">
        <f>21000+49000</f>
        <v>70000</v>
      </c>
      <c r="D3" s="13"/>
    </row>
    <row r="4" spans="1:4" ht="21" customHeight="1">
      <c r="A4" s="2" t="s">
        <v>1</v>
      </c>
      <c r="B4" s="13">
        <f>96200+60000+86928.83+29736.63+38285+12298</f>
        <v>323448.46</v>
      </c>
      <c r="C4" s="13"/>
      <c r="D4" s="13">
        <f>30000</f>
        <v>30000</v>
      </c>
    </row>
    <row r="5" spans="1:4" ht="24" customHeight="1">
      <c r="A5" s="2" t="s">
        <v>2</v>
      </c>
      <c r="B5" s="13">
        <f>96200+125478.65+45055.5+25211+8139</f>
        <v>300084.15</v>
      </c>
      <c r="C5" s="13"/>
      <c r="D5" s="13"/>
    </row>
    <row r="6" spans="1:4" ht="24" customHeight="1">
      <c r="A6" s="2" t="s">
        <v>3</v>
      </c>
      <c r="B6" s="13">
        <f>96000+35613.66+100000+9605.36</f>
        <v>241219.02000000002</v>
      </c>
      <c r="C6" s="13"/>
      <c r="D6" s="13"/>
    </row>
    <row r="7" spans="1:4" ht="25.5" customHeight="1">
      <c r="A7" s="2" t="s">
        <v>4</v>
      </c>
      <c r="B7" s="13">
        <f>126834.49+60022.66+17280+4655</f>
        <v>208792.15000000002</v>
      </c>
      <c r="C7" s="13"/>
      <c r="D7" s="13"/>
    </row>
    <row r="8" spans="1:4" ht="22.5" customHeight="1">
      <c r="A8" s="2" t="s">
        <v>5</v>
      </c>
      <c r="B8" s="13">
        <f>96200+12734.66+29032+7628</f>
        <v>145594.66</v>
      </c>
      <c r="C8" s="13"/>
      <c r="D8" s="13">
        <f>99990</f>
        <v>99990</v>
      </c>
    </row>
    <row r="9" spans="1:4" ht="19.5" customHeight="1">
      <c r="A9" s="2" t="s">
        <v>19</v>
      </c>
      <c r="B9" s="13">
        <v>373105.52</v>
      </c>
      <c r="C9" s="13"/>
      <c r="D9" s="13">
        <f>64000.62+23640</f>
        <v>87640.62</v>
      </c>
    </row>
    <row r="10" spans="1:4" ht="24" customHeight="1">
      <c r="A10" s="2" t="s">
        <v>18</v>
      </c>
      <c r="B10" s="12">
        <f>96200+38368.87+11786.72</f>
        <v>146355.59</v>
      </c>
      <c r="C10" s="13"/>
      <c r="D10" s="13"/>
    </row>
    <row r="11" spans="1:4" ht="21" customHeight="1">
      <c r="A11" s="2" t="s">
        <v>6</v>
      </c>
      <c r="B11" s="12">
        <f>99990+43700.64+14417.76+249980+8784</f>
        <v>416872.4</v>
      </c>
      <c r="C11" s="13"/>
      <c r="D11" s="13">
        <v>99990</v>
      </c>
    </row>
    <row r="12" spans="1:4" ht="23.25" customHeight="1">
      <c r="A12" s="2" t="s">
        <v>7</v>
      </c>
      <c r="B12" s="13">
        <f>96200+52016.6+43800+16377.8+10980</f>
        <v>219374.4</v>
      </c>
      <c r="C12" s="14">
        <f>100000</f>
        <v>100000</v>
      </c>
      <c r="D12" s="13"/>
    </row>
    <row r="13" spans="1:4" ht="23.25" customHeight="1">
      <c r="A13" s="2" t="s">
        <v>8</v>
      </c>
      <c r="B13" s="13">
        <f>79447.11+19633.5+25230+4810</f>
        <v>129120.61</v>
      </c>
      <c r="C13" s="13"/>
      <c r="D13" s="13">
        <f>160250.93</f>
        <v>160250.93</v>
      </c>
    </row>
    <row r="14" spans="1:5" ht="23.25" customHeight="1">
      <c r="A14" s="2" t="s">
        <v>9</v>
      </c>
      <c r="B14" s="13">
        <f>96200+29155.78+10813.32+6588</f>
        <v>142757.1</v>
      </c>
      <c r="C14" s="13"/>
      <c r="D14" s="13"/>
      <c r="E14" s="10"/>
    </row>
    <row r="15" spans="1:4" ht="18" customHeight="1">
      <c r="A15" s="2" t="s">
        <v>10</v>
      </c>
      <c r="B15" s="13">
        <f>96200+24800+62343.03+11221.15+43800</f>
        <v>238364.18</v>
      </c>
      <c r="C15" s="13"/>
      <c r="D15" s="13">
        <f>95200+1000</f>
        <v>96200</v>
      </c>
    </row>
    <row r="16" spans="1:4" ht="19.5" customHeight="1">
      <c r="A16" s="2" t="s">
        <v>11</v>
      </c>
      <c r="B16" s="13">
        <f>96200+25070.77+8103.37+2827</f>
        <v>132201.14</v>
      </c>
      <c r="C16" s="13"/>
      <c r="D16" s="13"/>
    </row>
    <row r="17" spans="1:4" ht="18.75" customHeight="1">
      <c r="A17" s="2" t="s">
        <v>12</v>
      </c>
      <c r="B17" s="13">
        <f>96200+54343.97+16943.41</f>
        <v>167487.38</v>
      </c>
      <c r="C17" s="14"/>
      <c r="D17" s="13"/>
    </row>
    <row r="18" spans="1:4" ht="21.75" customHeight="1">
      <c r="A18" s="2" t="s">
        <v>13</v>
      </c>
      <c r="B18" s="13">
        <f>96200+40174.41+11050.05</f>
        <v>147424.46</v>
      </c>
      <c r="C18" s="13"/>
      <c r="D18" s="13"/>
    </row>
    <row r="19" spans="1:4" ht="21.75" customHeight="1">
      <c r="A19" s="2" t="s">
        <v>21</v>
      </c>
      <c r="B19" s="13"/>
      <c r="C19" s="13">
        <v>60695</v>
      </c>
      <c r="D19" s="13"/>
    </row>
    <row r="20" spans="1:4" ht="21.75" customHeight="1">
      <c r="A20" s="2" t="s">
        <v>27</v>
      </c>
      <c r="B20" s="13"/>
      <c r="C20" s="13">
        <v>69000</v>
      </c>
      <c r="D20" s="13"/>
    </row>
    <row r="21" spans="1:4" ht="21.75" customHeight="1">
      <c r="A21" s="2" t="s">
        <v>22</v>
      </c>
      <c r="B21" s="13"/>
      <c r="C21" s="13">
        <v>60618</v>
      </c>
      <c r="D21" s="13"/>
    </row>
    <row r="22" spans="1:4" ht="21.75" customHeight="1">
      <c r="A22" s="2" t="s">
        <v>23</v>
      </c>
      <c r="B22" s="13">
        <v>61000</v>
      </c>
      <c r="C22" s="13"/>
      <c r="D22" s="13"/>
    </row>
    <row r="23" spans="1:4" ht="21.75" customHeight="1">
      <c r="A23" s="2" t="s">
        <v>24</v>
      </c>
      <c r="B23" s="13">
        <v>12599</v>
      </c>
      <c r="C23" s="13"/>
      <c r="D23" s="13"/>
    </row>
    <row r="24" spans="1:4" ht="21.75" customHeight="1">
      <c r="A24" s="2" t="s">
        <v>25</v>
      </c>
      <c r="B24" s="13">
        <v>60000</v>
      </c>
      <c r="C24" s="13"/>
      <c r="D24" s="13"/>
    </row>
    <row r="25" spans="1:4" ht="21.75" customHeight="1">
      <c r="A25" s="2" t="s">
        <v>26</v>
      </c>
      <c r="B25" s="13">
        <v>24980</v>
      </c>
      <c r="C25" s="13"/>
      <c r="D25" s="13"/>
    </row>
    <row r="26" spans="1:4" ht="21.75" customHeight="1" hidden="1">
      <c r="A26" s="2"/>
      <c r="B26" s="13"/>
      <c r="C26" s="13"/>
      <c r="D26" s="13"/>
    </row>
    <row r="27" spans="1:4" ht="21.75" customHeight="1" hidden="1">
      <c r="A27" s="2"/>
      <c r="B27" s="13"/>
      <c r="C27" s="13"/>
      <c r="D27" s="13"/>
    </row>
    <row r="28" spans="1:4" ht="21.75" customHeight="1" hidden="1">
      <c r="A28" s="2"/>
      <c r="B28" s="13"/>
      <c r="C28" s="13"/>
      <c r="D28" s="13"/>
    </row>
    <row r="29" spans="1:4" ht="21.75" customHeight="1" hidden="1">
      <c r="A29" s="2"/>
      <c r="B29" s="13"/>
      <c r="C29" s="13"/>
      <c r="D29" s="13"/>
    </row>
    <row r="30" spans="1:4" ht="24" customHeight="1" hidden="1">
      <c r="A30" s="2"/>
      <c r="B30" s="4"/>
      <c r="C30" s="5"/>
      <c r="D30" s="3"/>
    </row>
    <row r="31" spans="1:4" ht="25.5" customHeight="1" hidden="1">
      <c r="A31" s="2"/>
      <c r="B31" s="6"/>
      <c r="C31" s="5"/>
      <c r="D31" s="3"/>
    </row>
    <row r="32" spans="1:4" ht="12.75">
      <c r="A32" s="7"/>
      <c r="B32" s="8">
        <f>SUM(B3:B31)</f>
        <v>3759737.44</v>
      </c>
      <c r="C32" s="8">
        <f>SUM(C3:C31)</f>
        <v>360313</v>
      </c>
      <c r="D32" s="9">
        <f>SUM(D3:D31)</f>
        <v>574071.55</v>
      </c>
    </row>
    <row r="34" spans="2:4" ht="12.75">
      <c r="B34" s="11"/>
      <c r="C34" s="11"/>
      <c r="D34" s="11"/>
    </row>
    <row r="36" spans="2:3" ht="12.75">
      <c r="B36" s="11"/>
      <c r="C36" s="11"/>
    </row>
  </sheetData>
  <sheetProtection/>
  <mergeCells count="1">
    <mergeCell ref="A1:D1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Марина</cp:lastModifiedBy>
  <cp:lastPrinted>2016-07-07T13:36:31Z</cp:lastPrinted>
  <dcterms:created xsi:type="dcterms:W3CDTF">1996-10-08T23:32:33Z</dcterms:created>
  <dcterms:modified xsi:type="dcterms:W3CDTF">2016-07-07T13:36:37Z</dcterms:modified>
  <cp:category/>
  <cp:version/>
  <cp:contentType/>
  <cp:contentStatus/>
</cp:coreProperties>
</file>